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https://unhcr365.sharepoint.com/teams/apac-bandd-SupplyUnit/Shared Drive/Procurement/Procurement 2024/RFQ/16. RFQ-2024-016 Fuel for BC retender/Tender documents/"/>
    </mc:Choice>
  </mc:AlternateContent>
  <xr:revisionPtr revIDLastSave="373" documentId="13_ncr:1_{D47CC517-88AF-4162-AB15-A4CC09CFE8B9}" xr6:coauthVersionLast="47" xr6:coauthVersionMax="47" xr10:uidLastSave="{6DCD5BD7-BBAB-42DE-BDD2-6E5450023AAE}"/>
  <bookViews>
    <workbookView xWindow="-108" yWindow="-108" windowWidth="23256" windowHeight="12456" firstSheet="3" activeTab="3" xr2:uid="{00000000-000D-0000-FFFF-FFFF00000000}"/>
  </bookViews>
  <sheets>
    <sheet name="OPS" sheetId="1" state="hidden" r:id="rId1"/>
    <sheet name="Chaks" sheetId="3" state="hidden" r:id="rId2"/>
    <sheet name="ABOD" sheetId="2" state="hidden" r:id="rId3"/>
    <sheet name="Annex A" sheetId="27" r:id="rId4"/>
    <sheet name="Sheet1" sheetId="5" state="hidden" r:id="rId5"/>
  </sheets>
  <definedNames>
    <definedName name="_xlnm._FilterDatabase" localSheetId="3" hidden="1">'Annex A'!$A$2:$F$3</definedName>
    <definedName name="_xlnm._FilterDatabase" localSheetId="0" hidden="1">OPS!$A$5:$L$217</definedName>
    <definedName name="_xlnm.Print_Area" localSheetId="3">'Annex A'!$A$1:$G$18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27" l="1"/>
  <c r="F4" i="27"/>
  <c r="D13" i="5"/>
  <c r="F5" i="27" l="1"/>
  <c r="E37" i="1"/>
  <c r="E110" i="1" l="1"/>
  <c r="E112" i="1" l="1"/>
  <c r="E102" i="1"/>
  <c r="E103" i="1"/>
  <c r="E104" i="1"/>
  <c r="E105" i="1"/>
  <c r="E106" i="1"/>
  <c r="E107" i="1"/>
  <c r="E108" i="1"/>
  <c r="E109" i="1"/>
  <c r="E111" i="1"/>
  <c r="E30" i="1"/>
  <c r="E31" i="1"/>
  <c r="E32" i="1"/>
  <c r="E33" i="1"/>
  <c r="E34" i="1"/>
  <c r="E35" i="1"/>
  <c r="E36" i="1"/>
  <c r="E38" i="1"/>
  <c r="E39" i="1"/>
  <c r="E40" i="1"/>
  <c r="E41" i="1"/>
  <c r="E42" i="1"/>
  <c r="E43" i="1"/>
  <c r="E44" i="1"/>
  <c r="E45" i="1"/>
  <c r="E46" i="1"/>
  <c r="E49"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27" i="1" l="1"/>
  <c r="E28" i="1"/>
  <c r="E26" i="1" l="1"/>
  <c r="E25" i="1"/>
  <c r="E24" i="1"/>
  <c r="E213" i="1" l="1"/>
  <c r="E212" i="1"/>
  <c r="E209" i="1"/>
  <c r="E207" i="1"/>
  <c r="E210" i="1"/>
  <c r="E208" i="1"/>
  <c r="E206" i="1"/>
  <c r="E205" i="1"/>
  <c r="E203" i="1"/>
  <c r="E148" i="1" l="1"/>
  <c r="E147" i="1"/>
  <c r="E117" i="1" l="1"/>
  <c r="E116" i="1"/>
  <c r="E115" i="1"/>
  <c r="E114" i="1"/>
  <c r="E113" i="1"/>
  <c r="E101" i="1"/>
  <c r="E100" i="1"/>
  <c r="E99" i="1"/>
  <c r="E98" i="1"/>
  <c r="E97" i="1"/>
  <c r="E96" i="1"/>
  <c r="E95" i="1"/>
  <c r="E94" i="1"/>
  <c r="E93" i="1"/>
  <c r="E92" i="1"/>
  <c r="E91" i="1"/>
  <c r="E90" i="1"/>
  <c r="E89" i="1"/>
  <c r="E88" i="1"/>
  <c r="E87" i="1"/>
  <c r="E86" i="1"/>
  <c r="E29" i="1"/>
  <c r="E23" i="1"/>
  <c r="E22" i="1"/>
  <c r="E21" i="1"/>
  <c r="E20" i="1"/>
  <c r="E19" i="1"/>
  <c r="E18" i="1"/>
  <c r="D51" i="1"/>
  <c r="E51" i="1" s="1"/>
  <c r="D50" i="1"/>
  <c r="E50" i="1" s="1"/>
  <c r="D48" i="1"/>
  <c r="E48" i="1" s="1"/>
  <c r="D47" i="1"/>
  <c r="E47" i="1" s="1"/>
  <c r="E120" i="1"/>
  <c r="E126" i="1"/>
  <c r="E127" i="1"/>
  <c r="E128" i="1"/>
  <c r="E129" i="1"/>
  <c r="E130" i="1"/>
  <c r="E131" i="1"/>
  <c r="E132" i="1"/>
  <c r="E133" i="1"/>
  <c r="E134" i="1"/>
  <c r="E135" i="1"/>
  <c r="E136" i="1"/>
  <c r="E137" i="1"/>
  <c r="E138" i="1"/>
  <c r="E139" i="1"/>
  <c r="E140" i="1"/>
  <c r="E158" i="1"/>
  <c r="E159" i="1"/>
  <c r="E160" i="1"/>
  <c r="D17" i="1" l="1"/>
  <c r="E17" i="1" s="1"/>
  <c r="E194" i="1" l="1"/>
  <c r="C174" i="1"/>
  <c r="C172" i="1"/>
  <c r="C170" i="1"/>
  <c r="C169" i="1"/>
  <c r="C168" i="1"/>
  <c r="C167" i="1"/>
  <c r="E33" i="2" l="1"/>
  <c r="E32" i="2"/>
  <c r="E31" i="2"/>
  <c r="E30" i="2"/>
  <c r="E29" i="2"/>
  <c r="E27" i="2"/>
  <c r="E25" i="2"/>
  <c r="E24" i="2"/>
  <c r="E23" i="2"/>
  <c r="E22" i="2"/>
  <c r="E21" i="2"/>
  <c r="E20" i="2"/>
  <c r="E19" i="2"/>
  <c r="E18" i="2"/>
  <c r="E17" i="2"/>
  <c r="E16" i="2"/>
  <c r="E14" i="2"/>
  <c r="E13" i="2"/>
  <c r="E12" i="2"/>
  <c r="E11" i="2"/>
  <c r="E10" i="2"/>
  <c r="E34" i="2" l="1"/>
  <c r="E199" i="1"/>
  <c r="E192" i="1" l="1"/>
  <c r="E9" i="1" l="1"/>
  <c r="C152" i="1" l="1"/>
  <c r="E15" i="1" l="1"/>
  <c r="E14" i="1"/>
  <c r="E21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Yewubdar Mekasha</author>
  </authors>
  <commentList>
    <comment ref="E150" authorId="0" shapeId="0" xr:uid="{00000000-0006-0000-0000-000001000000}">
      <text>
        <r>
          <rPr>
            <b/>
            <sz val="9"/>
            <color indexed="81"/>
            <rFont val="Tahoma"/>
            <family val="2"/>
          </rPr>
          <t>Yewubdar Mekasha:</t>
        </r>
        <r>
          <rPr>
            <sz val="9"/>
            <color indexed="81"/>
            <rFont val="Tahoma"/>
            <family val="2"/>
          </rPr>
          <t xml:space="preserve">
USD 200,000 increase;
Jelena Mazic: initial submission 600,000; decreased based on the technical mtg held on 28 Jan </t>
        </r>
      </text>
    </comment>
    <comment ref="C152" authorId="0" shapeId="0" xr:uid="{00000000-0006-0000-0000-000002000000}">
      <text>
        <r>
          <rPr>
            <b/>
            <sz val="9"/>
            <color indexed="81"/>
            <rFont val="Tahoma"/>
            <family val="2"/>
          </rPr>
          <t>Yewubdar Mekasha:</t>
        </r>
        <r>
          <rPr>
            <sz val="9"/>
            <color indexed="81"/>
            <rFont val="Tahoma"/>
            <family val="2"/>
          </rPr>
          <t xml:space="preserve">
62,000 more added for Chakmakul</t>
        </r>
      </text>
    </comment>
  </commentList>
</comments>
</file>

<file path=xl/sharedStrings.xml><?xml version="1.0" encoding="utf-8"?>
<sst xmlns="http://schemas.openxmlformats.org/spreadsheetml/2006/main" count="1182" uniqueCount="496">
  <si>
    <t>2018 Procurement Plan</t>
  </si>
  <si>
    <t>SL</t>
  </si>
  <si>
    <t>Description of the Goods / Services</t>
  </si>
  <si>
    <t>Quantity</t>
  </si>
  <si>
    <t>Value per unit (in USD)</t>
  </si>
  <si>
    <t>Expected value, USD</t>
  </si>
  <si>
    <t>Expected date of completion</t>
  </si>
  <si>
    <t>Remarks</t>
  </si>
  <si>
    <t>Sector</t>
  </si>
  <si>
    <t>Additional comments</t>
  </si>
  <si>
    <t>Category</t>
  </si>
  <si>
    <t>Status</t>
  </si>
  <si>
    <t>Updated Comments</t>
  </si>
  <si>
    <t>International procurement of medicines and supplies</t>
  </si>
  <si>
    <t>specification attached</t>
  </si>
  <si>
    <t>ASAP</t>
  </si>
  <si>
    <t>Health</t>
  </si>
  <si>
    <t>Health confirmed that this covers the needs for entire 2018 (in combination with Dec 2017 order that is in the pipeline) including for contingency, as part of stock could be lost during monsoon season</t>
  </si>
  <si>
    <t>Local procurment of medicines</t>
  </si>
  <si>
    <t>Authorization from HQ PH to be sought by Health</t>
  </si>
  <si>
    <t xml:space="preserve"> </t>
  </si>
  <si>
    <t>HIS  toolkit and other printing</t>
  </si>
  <si>
    <t>Not in OL</t>
  </si>
  <si>
    <t>Stretcher</t>
  </si>
  <si>
    <t>picture attached, price to be determined</t>
  </si>
  <si>
    <t>2 PHCs in Nayapara</t>
  </si>
  <si>
    <t>Planned PHC in Chakmakul/Kerountuli is 1 of 10 agreed with MoH - not to be under Health but peaceful coexistence;</t>
  </si>
  <si>
    <t xml:space="preserve">Relocation of Health structures to be included (Health clinic by MTI + RI - definitely in areas which will be flooded); </t>
  </si>
  <si>
    <t>Input needed from Health sector; Programme and Supply to review and quantify</t>
  </si>
  <si>
    <t xml:space="preserve">Health </t>
  </si>
  <si>
    <t>Only health posts are relocation; TLC, Community Centers, CFS and other temporary structures to be abandoned. Once we have Frame Agreement, we should build modular structures</t>
  </si>
  <si>
    <t>not in OL</t>
  </si>
  <si>
    <t>Nutritional tems (medicines)</t>
  </si>
  <si>
    <t>In addition to nutrition items ordered in Dec 2017</t>
  </si>
  <si>
    <t>Nutrition</t>
  </si>
  <si>
    <t>Nutrition items (plumping nut)</t>
  </si>
  <si>
    <t>Health to review the needs based on the input from Supply (pipeline)</t>
  </si>
  <si>
    <t xml:space="preserve">Shelter ID </t>
  </si>
  <si>
    <t>20/01/2018 - 24/01/2018</t>
  </si>
  <si>
    <t>To support UNHCR's initiative in creating  address mechanism in camps and settlement</t>
  </si>
  <si>
    <t>IM</t>
  </si>
  <si>
    <t>Tablet</t>
  </si>
  <si>
    <t>31/01/2018 - 31/03/2018</t>
  </si>
  <si>
    <t>The devices are requested to support the roll-out of e-Mapping of all sites by UNHCR</t>
  </si>
  <si>
    <t>Waterproof Drone</t>
  </si>
  <si>
    <t xml:space="preserve">To allow staff to collect and analysis information during the raining season  </t>
  </si>
  <si>
    <t>Mobile phones for the data collection process</t>
  </si>
  <si>
    <t>regularly in 2018</t>
  </si>
  <si>
    <t xml:space="preserve">
•        Health Survey (Each 3 Month)
•        REACH Site Profiling Survey (Every Month)
•        Shelter Assessment (Every 3 Months)
•        Key informant Survey (Every 2 months)
•        Need Assessment 
</t>
  </si>
  <si>
    <t>Laptops</t>
  </si>
  <si>
    <t>01-28 Feb 2018</t>
  </si>
  <si>
    <t>Individual Exercise Procurement Plan - under the assumption that permission is granted to UNHCR by the Government in February 2018</t>
  </si>
  <si>
    <t>Registration</t>
  </si>
  <si>
    <t>HQ</t>
  </si>
  <si>
    <t>ICT</t>
  </si>
  <si>
    <t>Received</t>
  </si>
  <si>
    <t>Webcam Logitech C525 (compatible with proGres)</t>
  </si>
  <si>
    <t>Done - Delivered in COX</t>
  </si>
  <si>
    <t>DactyScan84c Finger print scanners</t>
  </si>
  <si>
    <t>Iris Scanners IrisShield BK2121U (compatible with proGres)</t>
  </si>
  <si>
    <t>proGres Server (laptop server) - P51 (higher specs)</t>
  </si>
  <si>
    <t xml:space="preserve">HQ procurement </t>
  </si>
  <si>
    <t>Pending</t>
  </si>
  <si>
    <t>BIM server (laptop server) - P51 (higher specs)</t>
  </si>
  <si>
    <t>Internal HDD for BIMS laptops (Samsung 960 EVO M.2 NVMe SSD 500GB)</t>
  </si>
  <si>
    <t>Done - Delivered in Bangkok</t>
  </si>
  <si>
    <t>Additional memory for BIMS laptops (SO DDR4 16GB PC19200 (2400))</t>
  </si>
  <si>
    <t>External HDD - Samsung Portable SSD T5 1TB (Backup - BIMS / proGres)</t>
  </si>
  <si>
    <t>External hard disk (3TB (Seagate or WD)</t>
  </si>
  <si>
    <t xml:space="preserve">Local procurement </t>
  </si>
  <si>
    <t>Rub hall</t>
  </si>
  <si>
    <t>Other</t>
  </si>
  <si>
    <t>Foldable plastic chairs for waiting area</t>
  </si>
  <si>
    <t>Furniture</t>
  </si>
  <si>
    <t xml:space="preserve">Foldable plastic tables </t>
  </si>
  <si>
    <t>Wooden benches</t>
  </si>
  <si>
    <t>Plastic sheets for flooring (for 10 sites, rolls of 10m by 100m)</t>
  </si>
  <si>
    <t>Outside the UNHCR rub-hall, ready to be moved to site.</t>
  </si>
  <si>
    <t>Generator fuel (appx 1000 litres)</t>
  </si>
  <si>
    <t>Fuel</t>
  </si>
  <si>
    <t>To be procured in smaller quantities during verification (through admin/field)</t>
  </si>
  <si>
    <t>Electrical extension cables/multi sockets</t>
  </si>
  <si>
    <t>Electric</t>
  </si>
  <si>
    <t>Electrical extension reels/cords (at least 50m)</t>
  </si>
  <si>
    <t>Stand Fans</t>
  </si>
  <si>
    <t xml:space="preserve">         100 </t>
  </si>
  <si>
    <t>Portable evaporative air coolers</t>
  </si>
  <si>
    <t>Secure paper - in reams</t>
  </si>
  <si>
    <t>Stationery</t>
  </si>
  <si>
    <t>Partly received</t>
  </si>
  <si>
    <t>First batch of 150,000 papers delivered on 21/05. The remaining will be delivered in June</t>
  </si>
  <si>
    <t>Toner (for colour printer; sets of 4)</t>
  </si>
  <si>
    <t>Toner (for black and white printer)</t>
  </si>
  <si>
    <t>Visibility T-shirts for registration staff</t>
  </si>
  <si>
    <t>Visiblity</t>
  </si>
  <si>
    <t>To be printed by TAI with three Govt, UNHCR, TAI logos. Awaiting the conclusion of discussions.</t>
  </si>
  <si>
    <t>Post it (serie de 12)</t>
  </si>
  <si>
    <t>Posters and leaflets</t>
  </si>
  <si>
    <t>Awaiting conclusion of discussions with the Govt. Would be clear after 24 May</t>
  </si>
  <si>
    <t>Radio advertisement slots (lumpsum)</t>
  </si>
  <si>
    <t>Electrician (contractor wages)</t>
  </si>
  <si>
    <t>To be recruited under TAI from the refugee community, using resources utilized by the Field teams.</t>
  </si>
  <si>
    <t>Runners (refugee volunteer) / Interpreter</t>
  </si>
  <si>
    <t>To be recruited under TAI from the refugee community, once the exercise starts</t>
  </si>
  <si>
    <t>Training venue and refreshments (lumpsum)</t>
  </si>
  <si>
    <t>Conference service</t>
  </si>
  <si>
    <t>Parts of the training have been conducted, some on-going. At least one more is planned.</t>
  </si>
  <si>
    <t>Visibility thin vest for volunteers and runners</t>
  </si>
  <si>
    <t>To be printed by TAI with three Govt, UNHCR, TAI logos. Awaiting the conclusion of discussions on 24 May</t>
  </si>
  <si>
    <t>Mini vans (daily rent for 90 days)</t>
  </si>
  <si>
    <t>transport</t>
  </si>
  <si>
    <t>To be procured under TAI</t>
  </si>
  <si>
    <t>Bus (daily rent for 90 days)</t>
  </si>
  <si>
    <t>Raincoat, umbrella, boots (for 300 people)</t>
  </si>
  <si>
    <t>Bottled water, biscuits, apple, cake (daily provisions, lumpsum)</t>
  </si>
  <si>
    <t>UV Ink (bottles)</t>
  </si>
  <si>
    <t>UV Lamps</t>
  </si>
  <si>
    <t xml:space="preserve">USB Hub 3.0 </t>
  </si>
  <si>
    <t>Ration Card UNHCR</t>
  </si>
  <si>
    <t>Puncher ROUND</t>
  </si>
  <si>
    <t>Puncher HEART</t>
  </si>
  <si>
    <t>Megaphone (Standard, Item)</t>
  </si>
  <si>
    <t>AA Dry Cells (A box of 12, Sets)</t>
  </si>
  <si>
    <t>Cleaning fluid  (Alcohol cleaning/toner, Bottle)</t>
  </si>
  <si>
    <t>Cotton wool  (Uncut (not in pellets), Bundle)</t>
  </si>
  <si>
    <t>Printing Paper (Carton of 4 reams (2,000 papers), Item)</t>
  </si>
  <si>
    <t>Arch Lever Files  (Kent, Box)</t>
  </si>
  <si>
    <t>Pens (Box of 24, Box)</t>
  </si>
  <si>
    <t>Staplers &amp; staples  (Small size, Package)</t>
  </si>
  <si>
    <t>Paper punchers (Big size, Item)</t>
  </si>
  <si>
    <t>Electric blower (hoover) (Hand held, Item)</t>
  </si>
  <si>
    <t>A4 Laminating pouches (Ream of  500, Ream)</t>
  </si>
  <si>
    <t>Removed</t>
  </si>
  <si>
    <t>Plastic folder  (A 4 Size ream of 100 for refugee document (photo slip ), Ream)</t>
  </si>
  <si>
    <t>in process</t>
  </si>
  <si>
    <t>Most quantities received</t>
  </si>
  <si>
    <t>Laminator Machine (For A4 Laminates, Item)</t>
  </si>
  <si>
    <t>Water Dispenser (Local procuremently available, Item)</t>
  </si>
  <si>
    <t>Marker pens (Thin balled with indellible ink, Item)</t>
  </si>
  <si>
    <t>Note pad (Small, Piece)</t>
  </si>
  <si>
    <t>Flourescence Tube (Round tube , Piece)</t>
  </si>
  <si>
    <t>Highlighters (Different colours (carton), Carton)</t>
  </si>
  <si>
    <t>Maker Pens (Normal, Box of 6)</t>
  </si>
  <si>
    <t>Flipchart plain paper pad (25 by 30.5 inches 40 sheets pad (various colors), Pads)</t>
  </si>
  <si>
    <t>Masking tape (Large, Piece)</t>
  </si>
  <si>
    <t>Yellow stickers (Normal, Box)</t>
  </si>
  <si>
    <t>Stapler Remover (Typical (any brand), Piece)</t>
  </si>
  <si>
    <t>Stamp Pads (Blue, Piece)</t>
  </si>
  <si>
    <t>Stamp Pad ink refill (Blue, Piece)</t>
  </si>
  <si>
    <t>Flipchart and Tripod (Light Magnetic Whiteboard/flipchart, Piece)</t>
  </si>
  <si>
    <t>LCD Screen cleaner spray (Bottle of 100ml, Item)</t>
  </si>
  <si>
    <t>Clipboards (Plastic, Item)</t>
  </si>
  <si>
    <t>PVC White cloth (White soft plastic 1m by 15m, cf advertisers' poster materials , Rolls)</t>
  </si>
  <si>
    <t>Latex gloves (Disposable hand gloves. Pack of 100, Box)</t>
  </si>
  <si>
    <t>D Batteries (Pack of 12 Energizer for megaphones, Packets)</t>
  </si>
  <si>
    <t>RJ 45 (Pack of 100, Packets)</t>
  </si>
  <si>
    <t>Antiseptic liquid (Rinse free hand sanitizer, Bottle)</t>
  </si>
  <si>
    <t>Sisal rope (Basic (white), Rolls)</t>
  </si>
  <si>
    <t>Barcode Labels  (Adhesive, direct thermal, roll of 1,000)</t>
  </si>
  <si>
    <t>Cancel</t>
  </si>
  <si>
    <t>Cancelled</t>
  </si>
  <si>
    <t>Printer for Barcode Label (Zebra or other brand)</t>
  </si>
  <si>
    <t>Desktop computer (HP Elite 8300)</t>
  </si>
  <si>
    <t>Done - Delivered in CXB</t>
  </si>
  <si>
    <t>Printers (black and White) (HP LaserJet Enterprise M600 M602N (with wireless capability)</t>
  </si>
  <si>
    <t>Uninterupted Power Supply (UPS) (APC Smart 1500)</t>
  </si>
  <si>
    <t>Network switches  (Cisco 24 port GB)</t>
  </si>
  <si>
    <t>8 received, 2 pending</t>
  </si>
  <si>
    <t>Generators (FG Wilson =&gt;10kVA enclosed soundproof)</t>
  </si>
  <si>
    <t>In parking lot, waiting to be moved</t>
  </si>
  <si>
    <t>Portable photocopier (Canon ImageClass D550 )</t>
  </si>
  <si>
    <t>WIFI/ Wireless router (Aruba/ubiquiti)</t>
  </si>
  <si>
    <t>Mikrotik Router RB850Gx2</t>
  </si>
  <si>
    <t>LAN Patch Cord CAT6 (3m)</t>
  </si>
  <si>
    <t>15 received, 25 pending</t>
  </si>
  <si>
    <t>LAN tester</t>
  </si>
  <si>
    <t>Cable ties small</t>
  </si>
  <si>
    <t>Cable ties medium</t>
  </si>
  <si>
    <t>Cable ties long</t>
  </si>
  <si>
    <t>Electric tape</t>
  </si>
  <si>
    <t>Rack 24U</t>
  </si>
  <si>
    <t>Ethernet Network Cables (Linet 35 (carton)</t>
  </si>
  <si>
    <t>2 received, 2 pending</t>
  </si>
  <si>
    <t>Network Toolkit (Standard with crimpers, network testers, pliers enclosed in case)</t>
  </si>
  <si>
    <t>Barcode readers (USB Honeywell (USB Hand held))</t>
  </si>
  <si>
    <t>Printers (Colored) (Color Laserjet Pro MFP M277dw)</t>
  </si>
  <si>
    <t>Tripod stands (For cameras. 70 inch basic stand)</t>
  </si>
  <si>
    <t>Laptop Cooling Pads (Deep Cool, Thermaltake or any good brand)</t>
  </si>
  <si>
    <t>Fast Scanner</t>
  </si>
  <si>
    <t>SGBV training UNHCR staff (1 day/25 pers)</t>
  </si>
  <si>
    <t>March</t>
  </si>
  <si>
    <t xml:space="preserve">Outside of the office; no overnight, refreshment,  lunch and  venue only; </t>
  </si>
  <si>
    <t>SGBV</t>
  </si>
  <si>
    <t>SGBV ToT UNHCR and partner staff (5 days / 25 pers)</t>
  </si>
  <si>
    <t>February/March</t>
  </si>
  <si>
    <t>SGBV training (1 day / 20 pers)</t>
  </si>
  <si>
    <t>quarterly</t>
  </si>
  <si>
    <t>Translations- IEC material and documents for PSEA &amp;SGBV</t>
  </si>
  <si>
    <t>February</t>
  </si>
  <si>
    <t>Designing of IEC material (Leaflets / posters) for PSEA &amp;SGBV</t>
  </si>
  <si>
    <t>Printing of IEC material (Leaflets / posters) for PSEA &amp;SGBV</t>
  </si>
  <si>
    <t>Female Sanitary Hygiene kits for reproductive age-group</t>
  </si>
  <si>
    <t>Entire year</t>
  </si>
  <si>
    <t>Price to be determined by Supply</t>
  </si>
  <si>
    <t>CiCs office support</t>
  </si>
  <si>
    <t>Site Management</t>
  </si>
  <si>
    <t>Portable projectors</t>
  </si>
  <si>
    <t>Easy, handy to carry and project at field</t>
  </si>
  <si>
    <t>Laptop</t>
  </si>
  <si>
    <t>White boards set</t>
  </si>
  <si>
    <t>White board along with duster and board marker</t>
  </si>
  <si>
    <t xml:space="preserve">Printer </t>
  </si>
  <si>
    <t>Portable printer easy to print at field level with minimum electricity requirement</t>
  </si>
  <si>
    <t>Printer Cartridges</t>
  </si>
  <si>
    <t>Solar panel (invertor, battery and solar panel)</t>
  </si>
  <si>
    <t>to support back up for laptop and printer;</t>
  </si>
  <si>
    <t>Multi chords</t>
  </si>
  <si>
    <t>Desk and chair</t>
  </si>
  <si>
    <t>office level desk</t>
  </si>
  <si>
    <t>Chairs</t>
  </si>
  <si>
    <t>office level normal chairs for visitors</t>
  </si>
  <si>
    <t>Stationery package</t>
  </si>
  <si>
    <t>Pens, scissor, tape, flipchart, marker, flipchart stand, notebook</t>
  </si>
  <si>
    <t>Rubber boot</t>
  </si>
  <si>
    <t>for rainy season of different size</t>
  </si>
  <si>
    <t>Raincoat</t>
  </si>
  <si>
    <t>Caps/hats</t>
  </si>
  <si>
    <t>for summer season of different size</t>
  </si>
  <si>
    <t>GPS Garmin</t>
  </si>
  <si>
    <t>CiCs of the camps under UNHCR management</t>
  </si>
  <si>
    <t>Smartphone</t>
  </si>
  <si>
    <t xml:space="preserve">able to collect data by different android applications </t>
  </si>
  <si>
    <t>CIC Structures</t>
  </si>
  <si>
    <t>CIC structures (20) including meeting rooms and dormitories</t>
  </si>
  <si>
    <t>7 Feb: Negotiations on the PPA ongoing; this might be included in the partnership agreement</t>
  </si>
  <si>
    <t xml:space="preserve"> 24 Site Management Trainings  Part 1- 2 days- 22 participants</t>
  </si>
  <si>
    <t>24 Site Management Training Part 2- 2 days- 22 participants</t>
  </si>
  <si>
    <t>Training of Trainers (ToT) for Gov and SMS partners- 4 days-20 participants</t>
  </si>
  <si>
    <t xml:space="preserve">5 Videos dubbing  (English to Bangali) </t>
  </si>
  <si>
    <t>Translation of CCCM Materials (10 modules, ppt and session plans)</t>
  </si>
  <si>
    <t>Distribution centers KTP/NPR/CKM</t>
  </si>
  <si>
    <t>Designs done, go to tender late Jan 2017</t>
  </si>
  <si>
    <t>Shelter/Site Planning</t>
  </si>
  <si>
    <t>Frame agreement in place for: 62,000USD for WP#14</t>
  </si>
  <si>
    <t>Nayapara Road and NYP Site Development</t>
  </si>
  <si>
    <t>Designs done, go to tender late Jan 2017 and WP yet to be submitted</t>
  </si>
  <si>
    <t>Tendering initiated for 190,000USD (2 roads for NYP) + 106,257USD (PO under FA)</t>
  </si>
  <si>
    <t>Framework Agreement</t>
  </si>
  <si>
    <t>Gone to tender</t>
  </si>
  <si>
    <t>FA to be established in January (process launched) for semi-perm.structures, road construction, drainage, construction material</t>
  </si>
  <si>
    <t>Additional Sandbags</t>
  </si>
  <si>
    <t>Reviewing current design before amending spec and launching</t>
  </si>
  <si>
    <t>BRAC will provide sandbags through PPAs; The need for sandbags is to complement Oper.Partners (ACF) + Caritas + OPS partners doing site development</t>
  </si>
  <si>
    <t>Locks and Chains for shelters</t>
  </si>
  <si>
    <t>Testing 182 before seeking permission for full scale up</t>
  </si>
  <si>
    <t>Framework Agreement, assuming raise in OL</t>
  </si>
  <si>
    <t>Site development of KTP zone AA</t>
  </si>
  <si>
    <t>Site development of KTP zone QQ</t>
  </si>
  <si>
    <t xml:space="preserve">DISASTER PREPARADNESS </t>
  </si>
  <si>
    <t>Pre-cyclone shelter Kit</t>
  </si>
  <si>
    <t>Content of the kit: 06mm polypropylene rope - 1kg; Low carbon steel were 18-19 gauge - 1kg; Re-bur (12mmdia 80cm long) - 3.6kg; every HH should be covered with pre-cyclon kit</t>
  </si>
  <si>
    <t>Post-cyclone shelter repair kit (RSK)</t>
  </si>
  <si>
    <t>4th quarter 2018</t>
  </si>
  <si>
    <t xml:space="preserve">assumption that rain season destroys 75% shelters; 40,000 plastic sheeting already within 2017 contingency stock; </t>
  </si>
  <si>
    <t>Content of the RSK: 06mm polypropylene rope - 1kg; Low carbon steel were 18-19 gauge - 1kg; plastic sheet - 1 pc</t>
  </si>
  <si>
    <t>Rubhalls for communal shelter</t>
  </si>
  <si>
    <t>3rd quarter 2018</t>
  </si>
  <si>
    <t>assumption that we need communal shelter</t>
  </si>
  <si>
    <t>Mass emergency shelter in an aftermath; they would be erected behind Transit Center</t>
  </si>
  <si>
    <t>Construction of prepositioned emergency stock</t>
  </si>
  <si>
    <t>2nd quarter 2018</t>
  </si>
  <si>
    <t>construction of 2-3 safe sites for prepositioning of stock in case of natural disaster</t>
  </si>
  <si>
    <t>Including access, site development, structures, assuming that there will be no access to rubhalls and depending on the land availability; pre-fab steel structures; MSUs (mobile storage units will be set up by WFP)</t>
  </si>
  <si>
    <t>to be discussed further</t>
  </si>
  <si>
    <t>Monthly coordination meetings with  partners (30 participants each)</t>
  </si>
  <si>
    <t>Costs of refreshment and lunch/office</t>
  </si>
  <si>
    <t>Programme</t>
  </si>
  <si>
    <t>Regular meetings with partners and stakeholders</t>
  </si>
  <si>
    <t>Cost of refreshment/office</t>
  </si>
  <si>
    <t>Capacity building for partners-Programme Management and Project Control Training (50 participants each)</t>
  </si>
  <si>
    <t>1st training to be held on 5-6 February</t>
  </si>
  <si>
    <t>Venue outside the office; lunch, refreshment, handouts</t>
  </si>
  <si>
    <t>Construction of Temporary Learning Centers (TLCs)</t>
  </si>
  <si>
    <t>TLCs including latrines</t>
  </si>
  <si>
    <t>Education</t>
  </si>
  <si>
    <t xml:space="preserve">Quick Impact Projects/CSP </t>
  </si>
  <si>
    <t>As soon as QIPs are developed</t>
  </si>
  <si>
    <t>Construction/infrastructure for host community - TBD</t>
  </si>
  <si>
    <t>Capacity building for community governance structures</t>
  </si>
  <si>
    <t>March, June, November</t>
  </si>
  <si>
    <t>e.g. leadership, community consultations,  gender sensitive decision making, empowerment of women leaders, etc.</t>
  </si>
  <si>
    <t>CB Protection</t>
  </si>
  <si>
    <t>Capacity building for community groups</t>
  </si>
  <si>
    <t>February, May, October</t>
  </si>
  <si>
    <t>e.g. participation, planning and organization, supporting persons with disabilities, empowerment of women, etc.</t>
  </si>
  <si>
    <t>Community Group initiatives serving their communities</t>
  </si>
  <si>
    <t>Monthly</t>
  </si>
  <si>
    <t>e.g. assistance to PSN, improved living environment, activities for children, etc.</t>
  </si>
  <si>
    <t>Awareness raising activities for key topics and international days</t>
  </si>
  <si>
    <t>e.g. Persons with Disabilities, Older Persons, Women, Youth, Human Rights, etc.</t>
  </si>
  <si>
    <t>Capacity building for Partner staff in Cox's Bazar</t>
  </si>
  <si>
    <t>Quarterly</t>
  </si>
  <si>
    <t>e.g. Community Empowerment, PSN support, and Program management, etc.</t>
  </si>
  <si>
    <t>Capacity building for Partner staff in field locations</t>
  </si>
  <si>
    <t>"</t>
  </si>
  <si>
    <t>Tablet for COMs</t>
  </si>
  <si>
    <t>December</t>
  </si>
  <si>
    <t>Tablets for COMs Team in 10 locations</t>
  </si>
  <si>
    <t>Tablets for Information points</t>
  </si>
  <si>
    <t>January</t>
  </si>
  <si>
    <t>Tablets for 15 information points</t>
  </si>
  <si>
    <t>Materials for information and awareness raising</t>
  </si>
  <si>
    <t xml:space="preserve">Translation and production </t>
  </si>
  <si>
    <t xml:space="preserve">Partner/COM Team Leaders capacity building activities </t>
  </si>
  <si>
    <t xml:space="preserve"> 8 workshops - for approx. 30 people (500 Taka per person X 30 people X 8 workshops)</t>
  </si>
  <si>
    <t>Half year retreats with COMs/Partners</t>
  </si>
  <si>
    <t>3 locations (8oo Taka per person X 300 people X 2 retreats)</t>
  </si>
  <si>
    <t xml:space="preserve">Translation services </t>
  </si>
  <si>
    <t>estimated 5 hours of translation average per week at $15 per hour</t>
  </si>
  <si>
    <t>Bulk SMS for information to refugees</t>
  </si>
  <si>
    <t>estimated 100,000 SMS per month at $0.25 per 100 SMS</t>
  </si>
  <si>
    <t>Hand crank AM/FM radios</t>
  </si>
  <si>
    <t>April</t>
  </si>
  <si>
    <t>estimated 5,000 families for pilot at $15 per radio</t>
  </si>
  <si>
    <t>Training workshops for 25 UNHCR and partner staff</t>
  </si>
  <si>
    <t>1 on average every other month</t>
  </si>
  <si>
    <t>Cost for venue at hotel, lunch and refreshments</t>
  </si>
  <si>
    <t>Child Protection</t>
  </si>
  <si>
    <t>Estimated price provided</t>
  </si>
  <si>
    <t>Training workshops for 30 community members in camps</t>
  </si>
  <si>
    <t>Cost for lunch and refreshments</t>
  </si>
  <si>
    <t>Snacks for meetings with30 members of the community</t>
  </si>
  <si>
    <t>200 meetings</t>
  </si>
  <si>
    <t xml:space="preserve"> throughout the year</t>
  </si>
  <si>
    <t>1 drink, 1 banana, 1 sweet/cookie for each participant. Meetings held in 6 different locations on average once a week.</t>
  </si>
  <si>
    <t>Printing of posters for community centers</t>
  </si>
  <si>
    <t>throughout the year</t>
  </si>
  <si>
    <t>11 community centers finalized/planned, others will come</t>
  </si>
  <si>
    <t>Translation of powerpoint presentations and guidelines</t>
  </si>
  <si>
    <t>500 pages</t>
  </si>
  <si>
    <t>Half by 31 March, other half by 30 June</t>
  </si>
  <si>
    <t>These are to be used for child protection training with partners and refugee community</t>
  </si>
  <si>
    <t>Construction of Overhead Tank and Solar Pumping-Nayapara</t>
  </si>
  <si>
    <t>WASH</t>
  </si>
  <si>
    <t xml:space="preserve">Construction of Drianage - Nayapara </t>
  </si>
  <si>
    <t>Construction of Drianage - Kutupalong</t>
  </si>
  <si>
    <t>Construction of Retaining Wall at Nayapara Reservoir</t>
  </si>
  <si>
    <t>Repair Maintenace of Silt Trap Facilities</t>
  </si>
  <si>
    <t>Water Trucking at Nayapara in Nayapara RC</t>
  </si>
  <si>
    <t>Capacity Development (Different Training)</t>
  </si>
  <si>
    <t>Reagent Accessories for Water Quality Test</t>
  </si>
  <si>
    <t>Contingency Hygiene Kit</t>
  </si>
  <si>
    <t>Standard package of HK as contigency for AWD</t>
  </si>
  <si>
    <t>Energy</t>
  </si>
  <si>
    <t>O&amp;M contract of Mini Grid</t>
  </si>
  <si>
    <t>Intallation of Panel Cleaning System for Mini Grid in both camp</t>
  </si>
  <si>
    <t>Procuremt of Equipment and accessories for Mini Grid</t>
  </si>
  <si>
    <t>Procurement of 10,000 CRIs as contingency (new arrivals)</t>
  </si>
  <si>
    <t>Support in CRIs for 10,000HH in the monsoon/cyclon aftermath; In addition, contingency stock of 15,000 CRIs in place.</t>
  </si>
  <si>
    <t>Field</t>
  </si>
  <si>
    <t xml:space="preserve">Procurement of LPG and assessment on energy </t>
  </si>
  <si>
    <t>2nd half of the year</t>
  </si>
  <si>
    <t>Field/Supply</t>
  </si>
  <si>
    <t>Procurement of CRH for 04 months</t>
  </si>
  <si>
    <t>LPG pilot project for 2000HH</t>
  </si>
  <si>
    <t>Hiring of buses for relocation of PoC</t>
  </si>
  <si>
    <t>For entire year</t>
  </si>
  <si>
    <t>Supply/Logistics</t>
  </si>
  <si>
    <t>Hiring of trucks for relocation of PoC</t>
  </si>
  <si>
    <t>Construction materiials (distribution point in Nayapara, additional works at Uttaran, purchase of ropes)</t>
  </si>
  <si>
    <t>Jan and Feb 2018</t>
  </si>
  <si>
    <t>Road Cargo Transport for relief items (2017)</t>
  </si>
  <si>
    <t>Warehouse rental (Uttaran)</t>
  </si>
  <si>
    <t>Warehouse security</t>
  </si>
  <si>
    <t>Warehouse labor (kitting, loading, offloading)</t>
  </si>
  <si>
    <t xml:space="preserve">Transportation of CRIs in the camp (local transport) </t>
  </si>
  <si>
    <t>Road and marine transport for international shipments</t>
  </si>
  <si>
    <t>Rental of land in Nayapara for establishing rub hall and distribution center</t>
  </si>
  <si>
    <t>Logistics/warehouse items: water tanks structures, forklifts, cameras, fans, etc.</t>
  </si>
  <si>
    <t>February 2018</t>
  </si>
  <si>
    <t>Input pending</t>
  </si>
  <si>
    <t>Tender advertisment costs</t>
  </si>
  <si>
    <t>Procurement training for partners</t>
  </si>
  <si>
    <t>Trainings</t>
  </si>
  <si>
    <t>June</t>
  </si>
  <si>
    <t>Training  programs for CiCs, judicial officers, police, military and partner staff.</t>
  </si>
  <si>
    <t>Protection (general)</t>
  </si>
  <si>
    <t>PI Items</t>
  </si>
  <si>
    <t>PI/External Relations</t>
  </si>
  <si>
    <t>Grand Total</t>
  </si>
  <si>
    <t>Generator 25 KVA, UPS suppoort.</t>
  </si>
  <si>
    <t xml:space="preserve">-  Generator equipment, (Motor oil, Cooling water) </t>
  </si>
  <si>
    <t>-  Generator movement cost.</t>
  </si>
  <si>
    <t xml:space="preserve">-  Generator setup cost. </t>
  </si>
  <si>
    <t xml:space="preserve">-  Verification assistance (TAI) *40 </t>
  </si>
  <si>
    <t xml:space="preserve">-  UPS for Card printer/ Stabilizer for card printer. </t>
  </si>
  <si>
    <t xml:space="preserve">-  UPS for network equipment. ( need quite large one. ) </t>
  </si>
  <si>
    <t xml:space="preserve">-  Network equipment. </t>
  </si>
  <si>
    <t xml:space="preserve">-  Card printer ( Max 400 a day on full operation. around 300 should be used to calculate.) </t>
  </si>
  <si>
    <t xml:space="preserve">-  plastic card, transfer flim, lamination. </t>
  </si>
  <si>
    <t>-  BIMS light.</t>
  </si>
  <si>
    <t xml:space="preserve">-  UPS </t>
  </si>
  <si>
    <t>-  Labtop</t>
  </si>
  <si>
    <t>-  Wire.</t>
  </si>
  <si>
    <t>-  RCB.</t>
  </si>
  <si>
    <t>-  Breaker.</t>
  </si>
  <si>
    <t>-  SSD harddisk for W541.</t>
  </si>
  <si>
    <t xml:space="preserve">-  SSD harddisk for proGres server in IT room. </t>
  </si>
  <si>
    <t>-  adapter for W541.</t>
  </si>
  <si>
    <t>-  Rub hall equipment.</t>
  </si>
  <si>
    <t>-  Shelter taging sticker.</t>
  </si>
  <si>
    <t>Budget</t>
  </si>
  <si>
    <t>Plotter (Printer / Scanner)</t>
  </si>
  <si>
    <t>To scale-up  IM support to the operation and partners's need of large-scale printing of maps, interactive dashboard, and other IM products</t>
  </si>
  <si>
    <t>ABOD</t>
  </si>
  <si>
    <t xml:space="preserve">Trimmer </t>
  </si>
  <si>
    <t>To cut marging of printed document at larger size</t>
  </si>
  <si>
    <t xml:space="preserve">Roll paper - A0 size </t>
  </si>
  <si>
    <t>1 year supply</t>
  </si>
  <si>
    <t>31/01/2018 - 31/12/2018</t>
  </si>
  <si>
    <t>Ink for plotter printer</t>
  </si>
  <si>
    <t>Adobe Illustrator License</t>
  </si>
  <si>
    <t>29.99 / month / license</t>
  </si>
  <si>
    <t>01/02/2018 - 28/02/2018</t>
  </si>
  <si>
    <t>To alllow larger staff members to create visualization product efficiently (e.g. Power BI to PDF design)</t>
  </si>
  <si>
    <t>Acrobat Pro License</t>
  </si>
  <si>
    <t>14.99 / month / license</t>
  </si>
  <si>
    <t>To allow staff to provide quick and highquality PDF through direct edits and other formatting</t>
  </si>
  <si>
    <t>27-Inch 4k Screen LED-lit Monitor</t>
  </si>
  <si>
    <t>High resolution and large screen monitor can improve the quality and the efficiency of design work</t>
  </si>
  <si>
    <t>Upgraded work station / desktop</t>
  </si>
  <si>
    <t xml:space="preserve">Mini / pocket projector </t>
  </si>
  <si>
    <t>Providing visual supports during capacity building program (field and office)</t>
  </si>
  <si>
    <t>SMU office support</t>
  </si>
  <si>
    <t>Printer (A3/A4)</t>
  </si>
  <si>
    <t>Smart printer with scanner, copy, and printing</t>
  </si>
  <si>
    <t>Paper</t>
  </si>
  <si>
    <t xml:space="preserve">at least for one year </t>
  </si>
  <si>
    <t>Stationery (office)</t>
  </si>
  <si>
    <t>Table</t>
  </si>
  <si>
    <t>for new 2 international staff</t>
  </si>
  <si>
    <t>Smart Chair</t>
  </si>
  <si>
    <t>Tablets</t>
  </si>
  <si>
    <t>Meeting table</t>
  </si>
  <si>
    <t>Meeting table Chairs</t>
  </si>
  <si>
    <t>Cabinet</t>
  </si>
  <si>
    <t>for filing and archiving office related documents</t>
  </si>
  <si>
    <t>Site level data engagement</t>
  </si>
  <si>
    <t xml:space="preserve">Server </t>
  </si>
  <si>
    <t>two server at Cox's bazar and Kutupalong offices</t>
  </si>
  <si>
    <t>Accessories and equipment for Server at KTP</t>
  </si>
  <si>
    <t>Air Condition, table, chair, cabinet, multichords etc.</t>
  </si>
  <si>
    <t>Solar panel for individual post</t>
  </si>
  <si>
    <t>solar panel along with stands and router</t>
  </si>
  <si>
    <t>Solar panel for server</t>
  </si>
  <si>
    <t>Back up for server at Cox's bazar and Kutupalong offices</t>
  </si>
  <si>
    <t xml:space="preserve">ISP </t>
  </si>
  <si>
    <t>internet access at Kutuplong server and the end users within Kutupalong entire zones</t>
  </si>
  <si>
    <t>Desktop computer</t>
  </si>
  <si>
    <t>Desktop computers as a data inputs, data syncronization, and storage at Cox's bazar, Kutupalong and two sites</t>
  </si>
  <si>
    <t>Total</t>
  </si>
  <si>
    <t xml:space="preserve">ANNEX A
BGD-UNHCR RFQ 3583
FOR THE SUPPLY AND DELIVERY OF FUEL (DIESEL) FOR GENERATORS AND VEHICLES TO THE BHASANCHAR, HATIYA, NOAKHALI, BANGLADESH </t>
  </si>
  <si>
    <t>Item Name and Detailed Specifications</t>
  </si>
  <si>
    <t>Unit of Measure</t>
  </si>
  <si>
    <t>Total Quantity (Three years)</t>
  </si>
  <si>
    <t>Unit Rate (BDT)
(Excluding VAT) Delivery at Shelter 15, Bhasan Char (DPU)</t>
  </si>
  <si>
    <t>Total Cost (BDT)
(Excluding VAT) Delivery at Shelter 15, Bhasan Char (DPU)</t>
  </si>
  <si>
    <t>Applicable VAT (%)</t>
  </si>
  <si>
    <t>Delivery lead time (Days) after receiving PO</t>
  </si>
  <si>
    <t>FUEL (DIESEL) - in line with all-time Gazette</t>
  </si>
  <si>
    <t>Liter</t>
  </si>
  <si>
    <t>(please mention the current Gazette price)</t>
  </si>
  <si>
    <r>
      <rPr>
        <b/>
        <sz val="11"/>
        <color rgb="FF000000"/>
        <rFont val="Calibri"/>
        <scheme val="minor"/>
      </rPr>
      <t xml:space="preserve">Transportation, new metal containers, and all associated delivery costs to Cluster 15, Bhasan Char, Hatiya, Noakhali, Bangladesh
</t>
    </r>
    <r>
      <rPr>
        <sz val="13"/>
        <color rgb="FFFF0000"/>
        <rFont val="Calibri"/>
        <scheme val="minor"/>
      </rPr>
      <t>Required Delivery Schedule: 6,000 Liter per quarter (Every three months)</t>
    </r>
  </si>
  <si>
    <t>EA</t>
  </si>
  <si>
    <t>TOTAL AMOUNT (BDT)</t>
  </si>
  <si>
    <t>By signing this Offer Form you acknowledge the UNHCR's General Terms an Conditions (Annex B), the UN Supplier's Code of Conduct (Annex C) and you confirm your offer is in line with UNHCR's requirements outlined in the tender documents.
Note: Suppliers required to deliver 6000 Liters to Bhasan Char in every three (3) months and 4 times a year and 12 times in three years.</t>
  </si>
  <si>
    <t>Other info. pertaining to the offer</t>
  </si>
  <si>
    <t>YES</t>
  </si>
  <si>
    <t>NO
(specify)</t>
  </si>
  <si>
    <t>Currency of your Offer (BDT)</t>
  </si>
  <si>
    <t>Payment Terms: acceptance of UNHCR payment terms - within 30 days after completion of delivery</t>
  </si>
  <si>
    <t>Validity of Offer: your quotation must be valid for at least ninety [90] days</t>
  </si>
  <si>
    <t>NAME:</t>
  </si>
  <si>
    <t xml:space="preserve">IN THE CAPACITY OF: </t>
  </si>
  <si>
    <t xml:space="preserve">DULY AUTHORIZED TO SIGN BID FOR </t>
  </si>
  <si>
    <t>AND ON BEHALF OF:</t>
  </si>
  <si>
    <t>DATE:</t>
  </si>
  <si>
    <t xml:space="preserve">OFFICIAL STAMP: </t>
  </si>
  <si>
    <r>
      <t>Displaying Screen :</t>
    </r>
    <r>
      <rPr>
        <sz val="9"/>
        <color rgb="FF555555"/>
        <rFont val="Arial"/>
        <family val="2"/>
      </rPr>
      <t xml:space="preserve"> 10 inch </t>
    </r>
  </si>
  <si>
    <r>
      <t>Operating System :</t>
    </r>
    <r>
      <rPr>
        <sz val="9"/>
        <color rgb="FF555555"/>
        <rFont val="Arial"/>
        <family val="2"/>
      </rPr>
      <t xml:space="preserve"> Android Nougat 7.0 (minimum)</t>
    </r>
  </si>
  <si>
    <r>
      <t>Resolution :</t>
    </r>
    <r>
      <rPr>
        <sz val="9"/>
        <color rgb="FF555555"/>
        <rFont val="Arial"/>
        <family val="2"/>
      </rPr>
      <t xml:space="preserve"> 1280*800</t>
    </r>
  </si>
  <si>
    <r>
      <t>CPU :</t>
    </r>
    <r>
      <rPr>
        <sz val="9"/>
        <color rgb="FF555555"/>
        <rFont val="Arial"/>
        <family val="2"/>
      </rPr>
      <t xml:space="preserve"> Quad Core  (Minimum 1.3 GHz)</t>
    </r>
  </si>
  <si>
    <r>
      <t>RAM :</t>
    </r>
    <r>
      <rPr>
        <sz val="9"/>
        <color rgb="FF555555"/>
        <rFont val="Arial"/>
        <family val="2"/>
      </rPr>
      <t xml:space="preserve"> 2GB DDR3 (Minimum)</t>
    </r>
  </si>
  <si>
    <r>
      <t>ROM:</t>
    </r>
    <r>
      <rPr>
        <sz val="9"/>
        <color rgb="FF555555"/>
        <rFont val="Arial"/>
        <family val="2"/>
      </rPr>
      <t xml:space="preserve"> 8 GB</t>
    </r>
  </si>
  <si>
    <r>
      <t>Battery</t>
    </r>
    <r>
      <rPr>
        <sz val="9"/>
        <color rgb="FF555555"/>
        <rFont val="Arial"/>
        <family val="2"/>
      </rPr>
      <t>: 4500 mAh</t>
    </r>
  </si>
  <si>
    <r>
      <t>Camera</t>
    </r>
    <r>
      <rPr>
        <sz val="9"/>
        <color rgb="FF555555"/>
        <rFont val="Arial"/>
        <family val="2"/>
      </rPr>
      <t xml:space="preserve">: 5 MP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</si>
</sst>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_-;\-* #,##0_-;_-* &quot;-&quot;??_-;_-@_-"/>
    <numFmt numFmtId="166" formatCode="_(* #,##0_);_(* \(#,##0\);_(* &quot;-&quot;??_);_(@_)"/>
    <numFmt numFmtId="167" formatCode="_(* #,##0.0_);_(* \(#,##0.0\);_(* &quot;-&quot;??_);_(@_)"/>
    <numFmt numFmtId="168" formatCode="[$BDT]\ #,##0.00"/>
  </numFmts>
  <fonts count="30">
    <font>
      <sz val="11"/>
      <color theme="1"/>
      <name val="Calibri"/>
      <family val="2"/>
      <scheme val="minor"/>
    </font>
    <font>
      <sz val="11"/>
      <color theme="1"/>
      <name val="Calibri"/>
      <scheme val="minor"/>
    </font>
    <font>
      <b/>
      <sz val="11"/>
      <color theme="1"/>
      <name val="Calibri"/>
      <family val="2"/>
      <scheme val="minor"/>
    </font>
    <font>
      <b/>
      <sz val="16"/>
      <color theme="1"/>
      <name val="Calibri"/>
      <family val="2"/>
      <scheme val="minor"/>
    </font>
    <font>
      <sz val="11"/>
      <color theme="1"/>
      <name val="Calibri"/>
      <family val="2"/>
      <scheme val="minor"/>
    </font>
    <font>
      <sz val="11"/>
      <color rgb="FFFF0000"/>
      <name val="Calibri"/>
      <family val="2"/>
      <scheme val="minor"/>
    </font>
    <font>
      <b/>
      <sz val="9"/>
      <color indexed="81"/>
      <name val="Tahoma"/>
      <family val="2"/>
    </font>
    <font>
      <sz val="9"/>
      <color indexed="81"/>
      <name val="Tahoma"/>
      <family val="2"/>
    </font>
    <font>
      <b/>
      <sz val="11"/>
      <color rgb="FFFF0000"/>
      <name val="Calibri"/>
      <family val="2"/>
      <scheme val="minor"/>
    </font>
    <font>
      <sz val="10"/>
      <color theme="1"/>
      <name val="Calibri"/>
      <family val="2"/>
      <scheme val="minor"/>
    </font>
    <font>
      <sz val="10"/>
      <color indexed="8"/>
      <name val="Calibri"/>
      <family val="2"/>
      <scheme val="minor"/>
    </font>
    <font>
      <sz val="11"/>
      <color rgb="FF00B050"/>
      <name val="Calibri"/>
      <family val="2"/>
      <scheme val="minor"/>
    </font>
    <font>
      <sz val="9"/>
      <color theme="1"/>
      <name val="Calibri"/>
      <family val="2"/>
      <scheme val="minor"/>
    </font>
    <font>
      <b/>
      <sz val="9"/>
      <color theme="1"/>
      <name val="Calibri"/>
      <family val="2"/>
      <scheme val="minor"/>
    </font>
    <font>
      <sz val="9"/>
      <color rgb="FF00B050"/>
      <name val="Calibri"/>
      <family val="2"/>
      <scheme val="minor"/>
    </font>
    <font>
      <sz val="11"/>
      <name val="Calibri"/>
      <family val="2"/>
      <scheme val="minor"/>
    </font>
    <font>
      <sz val="11"/>
      <color rgb="FF1F497D"/>
      <name val="Calibri"/>
      <family val="2"/>
      <scheme val="minor"/>
    </font>
    <font>
      <sz val="8"/>
      <color theme="1"/>
      <name val="Calibri"/>
      <family val="2"/>
      <scheme val="minor"/>
    </font>
    <font>
      <b/>
      <sz val="9"/>
      <color rgb="FF555555"/>
      <name val="Arial"/>
      <family val="2"/>
    </font>
    <font>
      <sz val="9"/>
      <color rgb="FF555555"/>
      <name val="Arial"/>
      <family val="2"/>
    </font>
    <font>
      <sz val="10"/>
      <name val="Arial"/>
      <family val="2"/>
    </font>
    <font>
      <b/>
      <sz val="14"/>
      <color theme="1"/>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0"/>
      <name val="Arial"/>
      <family val="2"/>
    </font>
    <font>
      <b/>
      <sz val="15"/>
      <color rgb="FFFF0000"/>
      <name val="Calibri"/>
      <family val="2"/>
      <scheme val="minor"/>
    </font>
    <font>
      <b/>
      <sz val="11"/>
      <color rgb="FF000000"/>
      <name val="Calibri"/>
      <scheme val="minor"/>
    </font>
    <font>
      <sz val="13"/>
      <color rgb="FFFF0000"/>
      <name val="Calibri"/>
      <scheme val="minor"/>
    </font>
  </fonts>
  <fills count="11">
    <fill>
      <patternFill patternType="none"/>
    </fill>
    <fill>
      <patternFill patternType="gray125"/>
    </fill>
    <fill>
      <patternFill patternType="solid">
        <fgColor theme="4" tint="0.59999389629810485"/>
        <bgColor indexed="64"/>
      </patternFill>
    </fill>
    <fill>
      <patternFill patternType="solid">
        <fgColor rgb="FFFFC000"/>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theme="4" tint="-0.499984740745262"/>
        <bgColor indexed="64"/>
      </patternFill>
    </fill>
    <fill>
      <patternFill patternType="solid">
        <fgColor indexed="65"/>
        <bgColor indexed="64"/>
      </patternFill>
    </fill>
    <fill>
      <patternFill patternType="mediumGray"/>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0070C0"/>
      </left>
      <right style="medium">
        <color rgb="FF0070C0"/>
      </right>
      <top style="medium">
        <color rgb="FF0070C0"/>
      </top>
      <bottom style="medium">
        <color rgb="FF0070C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bottom style="thin">
        <color indexed="64"/>
      </bottom>
      <diagonal/>
    </border>
    <border>
      <left style="thin">
        <color rgb="FF000000"/>
      </left>
      <right style="medium">
        <color rgb="FF000000"/>
      </right>
      <top/>
      <bottom style="thin">
        <color rgb="FF000000"/>
      </bottom>
      <diagonal/>
    </border>
    <border>
      <left style="medium">
        <color rgb="FF000000"/>
      </left>
      <right style="thin">
        <color indexed="64"/>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3">
    <xf numFmtId="0" fontId="0" fillId="0" borderId="0"/>
    <xf numFmtId="164" fontId="4" fillId="0" borderId="0" applyFont="0" applyFill="0" applyBorder="0" applyAlignment="0" applyProtection="0"/>
    <xf numFmtId="164" fontId="20" fillId="0" borderId="0" applyFont="0" applyFill="0" applyBorder="0" applyAlignment="0" applyProtection="0"/>
  </cellStyleXfs>
  <cellXfs count="125">
    <xf numFmtId="0" fontId="0" fillId="0" borderId="0" xfId="0"/>
    <xf numFmtId="0" fontId="0" fillId="0" borderId="1" xfId="0" applyBorder="1"/>
    <xf numFmtId="0" fontId="2" fillId="3" borderId="0" xfId="0" applyFont="1" applyFill="1"/>
    <xf numFmtId="0" fontId="2" fillId="2" borderId="1" xfId="0" applyFont="1" applyFill="1" applyBorder="1" applyAlignment="1">
      <alignment wrapText="1"/>
    </xf>
    <xf numFmtId="0" fontId="0" fillId="0" borderId="1" xfId="0" applyBorder="1" applyAlignment="1">
      <alignment wrapText="1"/>
    </xf>
    <xf numFmtId="164" fontId="0" fillId="0" borderId="1" xfId="1" applyFont="1" applyBorder="1" applyAlignment="1">
      <alignment wrapText="1"/>
    </xf>
    <xf numFmtId="0" fontId="0" fillId="4" borderId="1" xfId="0" applyFill="1" applyBorder="1" applyAlignment="1">
      <alignment wrapText="1"/>
    </xf>
    <xf numFmtId="164" fontId="0" fillId="0" borderId="1" xfId="1" applyFont="1" applyBorder="1"/>
    <xf numFmtId="14" fontId="0" fillId="0" borderId="1" xfId="0" applyNumberFormat="1" applyBorder="1"/>
    <xf numFmtId="14" fontId="0" fillId="0" borderId="1" xfId="0" applyNumberFormat="1" applyBorder="1" applyAlignment="1">
      <alignment wrapText="1"/>
    </xf>
    <xf numFmtId="164" fontId="2" fillId="2" borderId="1" xfId="1" applyFont="1" applyFill="1" applyBorder="1" applyAlignment="1">
      <alignment wrapText="1"/>
    </xf>
    <xf numFmtId="164" fontId="0" fillId="0" borderId="0" xfId="1" applyFont="1"/>
    <xf numFmtId="164" fontId="0" fillId="0" borderId="0" xfId="0" applyNumberFormat="1"/>
    <xf numFmtId="0" fontId="2" fillId="0" borderId="1" xfId="0" applyFont="1" applyBorder="1" applyAlignment="1">
      <alignment wrapText="1"/>
    </xf>
    <xf numFmtId="15" fontId="0" fillId="0" borderId="1" xfId="0" applyNumberFormat="1" applyBorder="1"/>
    <xf numFmtId="0" fontId="2" fillId="0" borderId="1" xfId="0" applyFont="1" applyBorder="1"/>
    <xf numFmtId="0" fontId="0" fillId="0" borderId="5" xfId="0" applyBorder="1"/>
    <xf numFmtId="164" fontId="0" fillId="0" borderId="1" xfId="1" applyFont="1" applyBorder="1" applyAlignment="1">
      <alignment horizontal="center" wrapText="1"/>
    </xf>
    <xf numFmtId="164" fontId="0" fillId="0" borderId="1" xfId="1" applyFont="1" applyFill="1" applyBorder="1" applyAlignment="1">
      <alignment horizontal="center"/>
    </xf>
    <xf numFmtId="164" fontId="0" fillId="0" borderId="1" xfId="1" applyFont="1" applyBorder="1" applyAlignment="1">
      <alignment horizontal="center"/>
    </xf>
    <xf numFmtId="165" fontId="0" fillId="0" borderId="1" xfId="1" applyNumberFormat="1" applyFont="1" applyBorder="1"/>
    <xf numFmtId="3" fontId="0" fillId="0" borderId="1" xfId="0" applyNumberFormat="1" applyBorder="1"/>
    <xf numFmtId="17" fontId="0" fillId="0" borderId="1" xfId="0" applyNumberFormat="1" applyBorder="1" applyAlignment="1">
      <alignment horizontal="left"/>
    </xf>
    <xf numFmtId="164" fontId="0" fillId="0" borderId="1" xfId="1" applyFont="1" applyFill="1" applyBorder="1" applyAlignment="1">
      <alignment horizontal="center" wrapText="1"/>
    </xf>
    <xf numFmtId="164" fontId="0" fillId="0" borderId="1" xfId="1" applyFont="1" applyFill="1" applyBorder="1" applyAlignment="1">
      <alignment wrapText="1"/>
    </xf>
    <xf numFmtId="164" fontId="0" fillId="0" borderId="1" xfId="1" applyFont="1" applyFill="1" applyBorder="1"/>
    <xf numFmtId="0" fontId="0" fillId="0" borderId="0" xfId="0" applyAlignment="1">
      <alignment wrapText="1"/>
    </xf>
    <xf numFmtId="164" fontId="5" fillId="0" borderId="1" xfId="1" applyFont="1" applyFill="1" applyBorder="1"/>
    <xf numFmtId="164" fontId="5" fillId="0" borderId="1" xfId="1" applyFont="1" applyBorder="1"/>
    <xf numFmtId="0" fontId="0" fillId="0" borderId="5" xfId="0" applyBorder="1" applyAlignment="1">
      <alignment wrapText="1"/>
    </xf>
    <xf numFmtId="165" fontId="0" fillId="0" borderId="1" xfId="1" applyNumberFormat="1" applyFont="1" applyFill="1" applyBorder="1"/>
    <xf numFmtId="17" fontId="0" fillId="0" borderId="1" xfId="0" applyNumberFormat="1" applyBorder="1" applyAlignment="1">
      <alignment wrapText="1"/>
    </xf>
    <xf numFmtId="17" fontId="0" fillId="0" borderId="1" xfId="0" applyNumberFormat="1" applyBorder="1"/>
    <xf numFmtId="165" fontId="0" fillId="0" borderId="1" xfId="0" applyNumberFormat="1" applyBorder="1"/>
    <xf numFmtId="165" fontId="0" fillId="0" borderId="1" xfId="1" applyNumberFormat="1" applyFont="1" applyFill="1" applyBorder="1" applyAlignment="1">
      <alignment wrapText="1"/>
    </xf>
    <xf numFmtId="0" fontId="0" fillId="0" borderId="7" xfId="0" applyBorder="1" applyAlignment="1">
      <alignment wrapText="1"/>
    </xf>
    <xf numFmtId="0" fontId="0" fillId="0" borderId="6" xfId="0" applyBorder="1"/>
    <xf numFmtId="0" fontId="5" fillId="0" borderId="0" xfId="0" applyFont="1"/>
    <xf numFmtId="0" fontId="2" fillId="0" borderId="0" xfId="0" applyFont="1" applyAlignment="1">
      <alignment horizontal="right"/>
    </xf>
    <xf numFmtId="164" fontId="2" fillId="0" borderId="0" xfId="0" applyNumberFormat="1" applyFont="1" applyAlignment="1">
      <alignment horizontal="right"/>
    </xf>
    <xf numFmtId="0" fontId="0" fillId="5" borderId="1" xfId="0" applyFill="1" applyBorder="1" applyAlignment="1">
      <alignment wrapText="1"/>
    </xf>
    <xf numFmtId="0" fontId="5" fillId="0" borderId="0" xfId="0" applyFont="1" applyAlignment="1">
      <alignment horizontal="right"/>
    </xf>
    <xf numFmtId="0" fontId="2" fillId="6" borderId="1" xfId="0" applyFont="1" applyFill="1" applyBorder="1"/>
    <xf numFmtId="0" fontId="2" fillId="0" borderId="0" xfId="0" applyFont="1"/>
    <xf numFmtId="0" fontId="8" fillId="0" borderId="0" xfId="0" applyFont="1"/>
    <xf numFmtId="164" fontId="2" fillId="0" borderId="0" xfId="1" applyFont="1"/>
    <xf numFmtId="166" fontId="9" fillId="0" borderId="1" xfId="1" applyNumberFormat="1" applyFont="1" applyBorder="1"/>
    <xf numFmtId="167" fontId="9" fillId="0" borderId="1" xfId="1" applyNumberFormat="1" applyFont="1" applyBorder="1"/>
    <xf numFmtId="43" fontId="9" fillId="0" borderId="1" xfId="1" applyNumberFormat="1" applyFont="1" applyBorder="1"/>
    <xf numFmtId="2" fontId="9" fillId="0" borderId="1" xfId="1" applyNumberFormat="1" applyFont="1" applyBorder="1"/>
    <xf numFmtId="0" fontId="10" fillId="0" borderId="1" xfId="0" applyFont="1" applyBorder="1" applyAlignment="1">
      <alignment wrapText="1"/>
    </xf>
    <xf numFmtId="0" fontId="9" fillId="0" borderId="1" xfId="0" applyFont="1" applyBorder="1" applyAlignment="1">
      <alignment vertical="center" wrapText="1"/>
    </xf>
    <xf numFmtId="0" fontId="9" fillId="0" borderId="1" xfId="0" applyFont="1" applyBorder="1" applyAlignment="1">
      <alignment wrapText="1"/>
    </xf>
    <xf numFmtId="166" fontId="9" fillId="0" borderId="1" xfId="1" applyNumberFormat="1" applyFont="1" applyBorder="1" applyAlignment="1">
      <alignment horizontal="right" vertical="center" wrapText="1"/>
    </xf>
    <xf numFmtId="2" fontId="9" fillId="0" borderId="1" xfId="1" applyNumberFormat="1" applyFont="1" applyBorder="1" applyAlignment="1">
      <alignment horizontal="right" vertical="center" wrapText="1"/>
    </xf>
    <xf numFmtId="0" fontId="0" fillId="0" borderId="1" xfId="0" quotePrefix="1" applyBorder="1"/>
    <xf numFmtId="17" fontId="0" fillId="0" borderId="1" xfId="0" quotePrefix="1" applyNumberFormat="1" applyBorder="1" applyAlignment="1">
      <alignment wrapText="1"/>
    </xf>
    <xf numFmtId="0" fontId="10" fillId="7" borderId="1" xfId="0" applyFont="1" applyFill="1" applyBorder="1" applyAlignment="1">
      <alignment wrapText="1"/>
    </xf>
    <xf numFmtId="0" fontId="10" fillId="0" borderId="1" xfId="0" applyFont="1" applyBorder="1" applyAlignment="1">
      <alignment horizontal="left" wrapText="1"/>
    </xf>
    <xf numFmtId="166" fontId="9" fillId="0" borderId="1" xfId="1" applyNumberFormat="1" applyFont="1" applyFill="1" applyBorder="1"/>
    <xf numFmtId="0" fontId="5" fillId="0" borderId="1" xfId="0" applyFont="1" applyBorder="1"/>
    <xf numFmtId="0" fontId="11" fillId="0" borderId="1" xfId="0" applyFont="1" applyBorder="1"/>
    <xf numFmtId="0" fontId="2" fillId="2" borderId="5" xfId="0" applyFont="1" applyFill="1" applyBorder="1" applyAlignment="1">
      <alignment wrapText="1"/>
    </xf>
    <xf numFmtId="0" fontId="12" fillId="0" borderId="0" xfId="0" applyFont="1"/>
    <xf numFmtId="0" fontId="13" fillId="2" borderId="5" xfId="0" applyFont="1" applyFill="1" applyBorder="1" applyAlignment="1">
      <alignment wrapText="1"/>
    </xf>
    <xf numFmtId="0" fontId="12" fillId="0" borderId="1" xfId="0" applyFont="1" applyBorder="1"/>
    <xf numFmtId="0" fontId="14" fillId="0" borderId="1" xfId="0" applyFont="1" applyBorder="1"/>
    <xf numFmtId="0" fontId="15" fillId="0" borderId="1" xfId="0" applyFont="1" applyBorder="1"/>
    <xf numFmtId="0" fontId="5" fillId="7" borderId="1" xfId="0" applyFont="1" applyFill="1" applyBorder="1"/>
    <xf numFmtId="0" fontId="16" fillId="0" borderId="0" xfId="0" applyFont="1" applyAlignment="1">
      <alignment vertical="center"/>
    </xf>
    <xf numFmtId="0" fontId="18" fillId="0" borderId="0" xfId="0" applyFont="1" applyAlignment="1">
      <alignment horizontal="left" vertical="center" indent="1"/>
    </xf>
    <xf numFmtId="0" fontId="17" fillId="0" borderId="0" xfId="0" applyFont="1"/>
    <xf numFmtId="0" fontId="0" fillId="0" borderId="0" xfId="0" applyAlignment="1">
      <alignment horizontal="center" vertical="center"/>
    </xf>
    <xf numFmtId="0" fontId="3" fillId="0" borderId="0" xfId="0" applyFont="1" applyAlignment="1">
      <alignment horizontal="center"/>
    </xf>
    <xf numFmtId="0" fontId="21" fillId="0" borderId="0" xfId="0" applyFont="1" applyAlignment="1">
      <alignment vertical="center"/>
    </xf>
    <xf numFmtId="0" fontId="0" fillId="0" borderId="0" xfId="0" applyAlignment="1">
      <alignment horizontal="center" vertical="center" wrapText="1"/>
    </xf>
    <xf numFmtId="168" fontId="0" fillId="0" borderId="1" xfId="0" applyNumberFormat="1" applyBorder="1" applyAlignment="1">
      <alignment horizontal="center" vertical="center"/>
    </xf>
    <xf numFmtId="0" fontId="22" fillId="8" borderId="10" xfId="0" applyFont="1" applyFill="1" applyBorder="1" applyAlignment="1">
      <alignment horizontal="center" vertical="center" wrapText="1"/>
    </xf>
    <xf numFmtId="0" fontId="23" fillId="0" borderId="0" xfId="0" applyFont="1"/>
    <xf numFmtId="0" fontId="25" fillId="0" borderId="11" xfId="0" applyFont="1" applyBorder="1" applyAlignment="1">
      <alignment horizontal="left" vertical="center"/>
    </xf>
    <xf numFmtId="0" fontId="25" fillId="9" borderId="11" xfId="0" applyFont="1" applyFill="1" applyBorder="1" applyAlignment="1">
      <alignment horizontal="center" vertical="center" wrapText="1"/>
    </xf>
    <xf numFmtId="0" fontId="23" fillId="0" borderId="11" xfId="0" applyFont="1" applyBorder="1" applyAlignment="1">
      <alignment horizontal="left" vertical="center"/>
    </xf>
    <xf numFmtId="0" fontId="26" fillId="9" borderId="11" xfId="0" applyFont="1" applyFill="1" applyBorder="1" applyAlignment="1">
      <alignment horizontal="center" vertical="center"/>
    </xf>
    <xf numFmtId="0" fontId="23" fillId="0" borderId="11" xfId="0" applyFont="1" applyBorder="1" applyAlignment="1">
      <alignment horizontal="left" vertical="center" wrapText="1"/>
    </xf>
    <xf numFmtId="0" fontId="0" fillId="9" borderId="11" xfId="0" applyFill="1" applyBorder="1" applyAlignment="1">
      <alignment horizontal="center" vertical="center"/>
    </xf>
    <xf numFmtId="0" fontId="24" fillId="0" borderId="11" xfId="0" applyFont="1" applyBorder="1" applyAlignment="1">
      <alignment horizontal="left" vertical="center" wrapText="1"/>
    </xf>
    <xf numFmtId="0" fontId="0" fillId="4" borderId="0" xfId="0" applyFill="1" applyAlignment="1">
      <alignment horizontal="center" vertical="center" wrapText="1"/>
    </xf>
    <xf numFmtId="168" fontId="0" fillId="0" borderId="0" xfId="0" applyNumberFormat="1" applyAlignment="1">
      <alignment horizontal="center" vertical="center" wrapText="1"/>
    </xf>
    <xf numFmtId="0" fontId="0" fillId="0" borderId="1" xfId="0" applyBorder="1" applyAlignment="1">
      <alignment horizontal="center" vertical="center" wrapText="1"/>
    </xf>
    <xf numFmtId="0" fontId="22" fillId="8" borderId="10" xfId="0" applyFont="1" applyFill="1" applyBorder="1" applyAlignment="1">
      <alignment horizontal="left" vertical="center" wrapText="1"/>
    </xf>
    <xf numFmtId="0" fontId="0" fillId="0" borderId="0" xfId="0" applyAlignment="1">
      <alignment horizontal="left" vertical="center"/>
    </xf>
    <xf numFmtId="3" fontId="0" fillId="0" borderId="1" xfId="0" applyNumberFormat="1" applyBorder="1" applyAlignment="1">
      <alignment horizontal="center" vertical="center"/>
    </xf>
    <xf numFmtId="0" fontId="15" fillId="0" borderId="0" xfId="0" applyFont="1" applyAlignment="1">
      <alignment horizontal="center" vertical="center" wrapText="1"/>
    </xf>
    <xf numFmtId="168" fontId="0" fillId="0" borderId="0" xfId="0" applyNumberFormat="1" applyAlignment="1">
      <alignment horizontal="center" vertical="center"/>
    </xf>
    <xf numFmtId="0" fontId="2" fillId="0" borderId="1" xfId="0" applyFont="1" applyBorder="1" applyAlignment="1">
      <alignment horizontal="left" vertical="center" wrapText="1"/>
    </xf>
    <xf numFmtId="168" fontId="0" fillId="0" borderId="1" xfId="0" applyNumberFormat="1" applyBorder="1" applyAlignment="1">
      <alignment horizontal="center" vertical="center" wrapText="1"/>
    </xf>
    <xf numFmtId="0" fontId="0" fillId="0" borderId="12" xfId="0" applyBorder="1" applyAlignment="1">
      <alignment horizontal="center" vertical="center" wrapText="1"/>
    </xf>
    <xf numFmtId="168" fontId="0" fillId="0" borderId="13" xfId="0" applyNumberFormat="1" applyBorder="1" applyAlignment="1">
      <alignment horizontal="center" vertical="center"/>
    </xf>
    <xf numFmtId="0" fontId="22" fillId="8" borderId="15" xfId="0" applyFont="1" applyFill="1" applyBorder="1" applyAlignment="1">
      <alignment horizontal="center" vertical="center" wrapText="1"/>
    </xf>
    <xf numFmtId="0" fontId="22" fillId="8" borderId="16" xfId="0" applyFont="1" applyFill="1" applyBorder="1" applyAlignment="1">
      <alignment horizontal="center" vertical="center" wrapText="1"/>
    </xf>
    <xf numFmtId="0" fontId="22" fillId="8" borderId="14" xfId="0" applyFont="1" applyFill="1" applyBorder="1" applyAlignment="1">
      <alignment horizontal="center" vertical="center" wrapText="1"/>
    </xf>
    <xf numFmtId="0" fontId="22" fillId="8" borderId="20" xfId="0" applyFont="1" applyFill="1" applyBorder="1" applyAlignment="1">
      <alignment horizontal="center" vertical="center" wrapText="1"/>
    </xf>
    <xf numFmtId="0" fontId="22" fillId="8" borderId="0" xfId="0" applyFont="1" applyFill="1" applyAlignment="1">
      <alignment horizontal="center" vertical="center" wrapText="1"/>
    </xf>
    <xf numFmtId="0" fontId="22" fillId="8" borderId="21" xfId="0" applyFont="1" applyFill="1" applyBorder="1" applyAlignment="1">
      <alignment horizontal="center" vertical="center" wrapText="1"/>
    </xf>
    <xf numFmtId="0" fontId="15" fillId="0" borderId="22" xfId="0" applyFont="1" applyBorder="1" applyAlignment="1">
      <alignment horizontal="center" vertical="center" wrapText="1"/>
    </xf>
    <xf numFmtId="168" fontId="0" fillId="0" borderId="26" xfId="0" applyNumberFormat="1" applyBorder="1" applyAlignment="1">
      <alignment horizontal="center" vertical="center"/>
    </xf>
    <xf numFmtId="0" fontId="0" fillId="10" borderId="27" xfId="0" applyFill="1" applyBorder="1" applyAlignment="1">
      <alignment horizontal="center" vertical="center" wrapText="1"/>
    </xf>
    <xf numFmtId="0" fontId="15" fillId="5" borderId="24"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27" fillId="0" borderId="0" xfId="0" applyFont="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0" fillId="0" borderId="23" xfId="0" applyBorder="1" applyAlignment="1">
      <alignment horizontal="center"/>
    </xf>
    <xf numFmtId="0" fontId="0" fillId="0" borderId="28" xfId="0" applyBorder="1" applyAlignment="1">
      <alignment horizontal="center"/>
    </xf>
    <xf numFmtId="0" fontId="3" fillId="0" borderId="8" xfId="0" applyFont="1" applyBorder="1" applyAlignment="1">
      <alignment horizontal="center"/>
    </xf>
    <xf numFmtId="0" fontId="3" fillId="0" borderId="0" xfId="0" applyFont="1" applyAlignment="1">
      <alignment horizontal="center"/>
    </xf>
    <xf numFmtId="0" fontId="2" fillId="3" borderId="0" xfId="0" applyFont="1" applyFill="1" applyAlignment="1">
      <alignment horizontal="center"/>
    </xf>
    <xf numFmtId="0" fontId="0" fillId="0" borderId="9" xfId="0" applyBorder="1" applyAlignment="1">
      <alignment horizontal="center" vertical="center" wrapText="1"/>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1" fillId="0" borderId="1" xfId="0" applyFont="1" applyBorder="1" applyAlignment="1">
      <alignment horizontal="left" vertical="center" wrapText="1"/>
    </xf>
  </cellXfs>
  <cellStyles count="3">
    <cellStyle name="Comma" xfId="1" builtinId="3"/>
    <cellStyle name="Comma 2" xfId="2" xr:uid="{0609814A-1D1F-4B28-9022-8EFDEC4D2C2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1</xdr:col>
      <xdr:colOff>304800</xdr:colOff>
      <xdr:row>7</xdr:row>
      <xdr:rowOff>304800</xdr:rowOff>
    </xdr:to>
    <xdr:sp macro="" textlink="">
      <xdr:nvSpPr>
        <xdr:cNvPr id="2" name="AutoShape 3" descr="Logitech M337 Wireless Rubber Grip Bluetooth Mouse">
          <a:extLst>
            <a:ext uri="{FF2B5EF4-FFF2-40B4-BE49-F238E27FC236}">
              <a16:creationId xmlns:a16="http://schemas.microsoft.com/office/drawing/2014/main" id="{3117783F-D208-46C8-A9E0-AB177906F4EC}"/>
            </a:ext>
          </a:extLst>
        </xdr:cNvPr>
        <xdr:cNvSpPr>
          <a:spLocks noChangeAspect="1" noChangeArrowheads="1"/>
        </xdr:cNvSpPr>
      </xdr:nvSpPr>
      <xdr:spPr bwMode="auto">
        <a:xfrm>
          <a:off x="6581775" y="159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xdr:row>
      <xdr:rowOff>0</xdr:rowOff>
    </xdr:from>
    <xdr:to>
      <xdr:col>1</xdr:col>
      <xdr:colOff>304800</xdr:colOff>
      <xdr:row>7</xdr:row>
      <xdr:rowOff>304800</xdr:rowOff>
    </xdr:to>
    <xdr:sp macro="" textlink="">
      <xdr:nvSpPr>
        <xdr:cNvPr id="3" name="AutoShape 5" descr="Logitech M337 Wireless Rubber Grip Bluetooth Mouse">
          <a:extLst>
            <a:ext uri="{FF2B5EF4-FFF2-40B4-BE49-F238E27FC236}">
              <a16:creationId xmlns:a16="http://schemas.microsoft.com/office/drawing/2014/main" id="{5F7C029B-1E18-449B-AC7D-72399448C557}"/>
            </a:ext>
          </a:extLst>
        </xdr:cNvPr>
        <xdr:cNvSpPr>
          <a:spLocks noChangeAspect="1" noChangeArrowheads="1"/>
        </xdr:cNvSpPr>
      </xdr:nvSpPr>
      <xdr:spPr bwMode="auto">
        <a:xfrm>
          <a:off x="6581775" y="159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xdr:row>
      <xdr:rowOff>0</xdr:rowOff>
    </xdr:from>
    <xdr:to>
      <xdr:col>1</xdr:col>
      <xdr:colOff>304800</xdr:colOff>
      <xdr:row>7</xdr:row>
      <xdr:rowOff>304800</xdr:rowOff>
    </xdr:to>
    <xdr:sp macro="" textlink="">
      <xdr:nvSpPr>
        <xdr:cNvPr id="4" name="AutoShape 6" descr="Logitech M337 Wireless Rubber Grip Bluetooth Mouse">
          <a:extLst>
            <a:ext uri="{FF2B5EF4-FFF2-40B4-BE49-F238E27FC236}">
              <a16:creationId xmlns:a16="http://schemas.microsoft.com/office/drawing/2014/main" id="{5F12D8D9-1286-4782-B6A6-47A2DA6C6770}"/>
            </a:ext>
          </a:extLst>
        </xdr:cNvPr>
        <xdr:cNvSpPr>
          <a:spLocks noChangeAspect="1" noChangeArrowheads="1"/>
        </xdr:cNvSpPr>
      </xdr:nvSpPr>
      <xdr:spPr bwMode="auto">
        <a:xfrm>
          <a:off x="6581775" y="159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xdr:row>
      <xdr:rowOff>0</xdr:rowOff>
    </xdr:from>
    <xdr:to>
      <xdr:col>1</xdr:col>
      <xdr:colOff>304800</xdr:colOff>
      <xdr:row>7</xdr:row>
      <xdr:rowOff>304800</xdr:rowOff>
    </xdr:to>
    <xdr:sp macro="" textlink="">
      <xdr:nvSpPr>
        <xdr:cNvPr id="5" name="AutoShape 7" descr="Logitech M337 Wireless Rubber Grip Bluetooth Mouse">
          <a:extLst>
            <a:ext uri="{FF2B5EF4-FFF2-40B4-BE49-F238E27FC236}">
              <a16:creationId xmlns:a16="http://schemas.microsoft.com/office/drawing/2014/main" id="{CD1F73B8-4DFF-4FDE-8735-26D72FADA8BF}"/>
            </a:ext>
          </a:extLst>
        </xdr:cNvPr>
        <xdr:cNvSpPr>
          <a:spLocks noChangeAspect="1" noChangeArrowheads="1"/>
        </xdr:cNvSpPr>
      </xdr:nvSpPr>
      <xdr:spPr bwMode="auto">
        <a:xfrm>
          <a:off x="6581775" y="159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P234"/>
  <sheetViews>
    <sheetView zoomScale="80" zoomScaleNormal="80" workbookViewId="0">
      <pane ySplit="5" topLeftCell="A52" activePane="bottomLeft" state="frozen"/>
      <selection pane="bottomLeft" activeCell="B60" sqref="B60"/>
    </sheetView>
  </sheetViews>
  <sheetFormatPr defaultRowHeight="14.45"/>
  <cols>
    <col min="1" max="1" width="8.5703125" customWidth="1"/>
    <col min="2" max="2" width="30" customWidth="1"/>
    <col min="3" max="4" width="12.42578125" customWidth="1"/>
    <col min="5" max="5" width="19.42578125" customWidth="1"/>
    <col min="6" max="6" width="17.42578125" customWidth="1"/>
    <col min="7" max="7" width="19.42578125" customWidth="1"/>
    <col min="8" max="8" width="16" customWidth="1"/>
    <col min="9" max="9" width="35.42578125" customWidth="1"/>
    <col min="10" max="10" width="13.5703125" customWidth="1"/>
    <col min="11" max="11" width="20.5703125" customWidth="1"/>
    <col min="12" max="12" width="80.42578125" style="63" bestFit="1" customWidth="1"/>
  </cols>
  <sheetData>
    <row r="1" spans="1:12" ht="21">
      <c r="A1" s="115" t="s">
        <v>0</v>
      </c>
      <c r="B1" s="116"/>
      <c r="C1" s="116"/>
      <c r="D1" s="116"/>
      <c r="E1" s="116"/>
      <c r="F1" s="116"/>
      <c r="G1" s="116"/>
      <c r="H1" s="116"/>
      <c r="I1" s="116"/>
    </row>
    <row r="3" spans="1:12">
      <c r="A3" s="117"/>
      <c r="B3" s="117"/>
      <c r="C3" s="117"/>
      <c r="D3" s="117"/>
      <c r="E3" s="117"/>
      <c r="F3" s="117"/>
      <c r="G3" s="117"/>
      <c r="H3" s="117"/>
      <c r="I3" s="117"/>
    </row>
    <row r="5" spans="1:12" ht="38.1" customHeight="1">
      <c r="A5" s="3" t="s">
        <v>1</v>
      </c>
      <c r="B5" s="3" t="s">
        <v>2</v>
      </c>
      <c r="C5" s="3" t="s">
        <v>3</v>
      </c>
      <c r="D5" s="3" t="s">
        <v>4</v>
      </c>
      <c r="E5" s="3" t="s">
        <v>5</v>
      </c>
      <c r="F5" s="3" t="s">
        <v>6</v>
      </c>
      <c r="G5" s="3" t="s">
        <v>7</v>
      </c>
      <c r="H5" s="3" t="s">
        <v>8</v>
      </c>
      <c r="I5" s="3" t="s">
        <v>9</v>
      </c>
      <c r="J5" s="3" t="s">
        <v>10</v>
      </c>
      <c r="K5" s="62" t="s">
        <v>11</v>
      </c>
      <c r="L5" s="64" t="s">
        <v>12</v>
      </c>
    </row>
    <row r="6" spans="1:12" ht="86.45" hidden="1">
      <c r="A6" s="4">
        <v>1</v>
      </c>
      <c r="B6" s="4" t="s">
        <v>13</v>
      </c>
      <c r="C6" s="4" t="s">
        <v>14</v>
      </c>
      <c r="D6" s="4"/>
      <c r="E6" s="17">
        <v>600000</v>
      </c>
      <c r="F6" s="4" t="s">
        <v>15</v>
      </c>
      <c r="G6" s="4"/>
      <c r="H6" s="4" t="s">
        <v>16</v>
      </c>
      <c r="I6" s="29" t="s">
        <v>17</v>
      </c>
      <c r="L6"/>
    </row>
    <row r="7" spans="1:12" ht="28.9" hidden="1">
      <c r="A7" s="4">
        <v>2</v>
      </c>
      <c r="B7" s="4" t="s">
        <v>18</v>
      </c>
      <c r="C7" s="4" t="s">
        <v>14</v>
      </c>
      <c r="D7" s="4"/>
      <c r="E7" s="17">
        <v>100000</v>
      </c>
      <c r="F7" s="4" t="s">
        <v>15</v>
      </c>
      <c r="G7" s="4"/>
      <c r="H7" s="4" t="s">
        <v>16</v>
      </c>
      <c r="I7" s="4" t="s">
        <v>19</v>
      </c>
      <c r="K7" t="s">
        <v>20</v>
      </c>
      <c r="L7"/>
    </row>
    <row r="8" spans="1:12" ht="34.35" hidden="1" customHeight="1">
      <c r="A8" s="4">
        <v>3</v>
      </c>
      <c r="B8" s="4" t="s">
        <v>21</v>
      </c>
      <c r="C8" s="4"/>
      <c r="D8" s="4"/>
      <c r="E8" s="17">
        <v>10000</v>
      </c>
      <c r="F8" s="4"/>
      <c r="G8" s="4"/>
      <c r="H8" s="4" t="s">
        <v>16</v>
      </c>
      <c r="I8" s="1"/>
      <c r="J8" s="1" t="s">
        <v>22</v>
      </c>
      <c r="L8"/>
    </row>
    <row r="9" spans="1:12" ht="28.9" hidden="1">
      <c r="A9" s="4">
        <v>4</v>
      </c>
      <c r="B9" s="4" t="s">
        <v>23</v>
      </c>
      <c r="C9" s="4">
        <v>200</v>
      </c>
      <c r="D9" s="4"/>
      <c r="E9" s="23">
        <f>C9*1100</f>
        <v>220000</v>
      </c>
      <c r="F9" s="4" t="s">
        <v>15</v>
      </c>
      <c r="G9" s="4" t="s">
        <v>24</v>
      </c>
      <c r="H9" s="4" t="s">
        <v>16</v>
      </c>
      <c r="I9" s="1"/>
      <c r="J9" s="1" t="s">
        <v>22</v>
      </c>
      <c r="L9"/>
    </row>
    <row r="10" spans="1:12" ht="122.85" hidden="1" customHeight="1">
      <c r="A10" s="4"/>
      <c r="B10" s="4" t="s">
        <v>25</v>
      </c>
      <c r="C10" s="4"/>
      <c r="D10" s="34">
        <v>25000</v>
      </c>
      <c r="E10" s="23">
        <v>50000</v>
      </c>
      <c r="F10" s="4"/>
      <c r="G10" s="4" t="s">
        <v>26</v>
      </c>
      <c r="H10" s="4" t="s">
        <v>16</v>
      </c>
      <c r="I10" s="29"/>
      <c r="J10" s="4" t="s">
        <v>22</v>
      </c>
      <c r="K10" s="26"/>
      <c r="L10"/>
    </row>
    <row r="11" spans="1:12" ht="72" hidden="1">
      <c r="A11" s="4"/>
      <c r="B11" s="4" t="s">
        <v>27</v>
      </c>
      <c r="C11" s="1"/>
      <c r="D11" s="1"/>
      <c r="E11" s="30"/>
      <c r="F11" s="4"/>
      <c r="G11" s="4" t="s">
        <v>28</v>
      </c>
      <c r="H11" s="4" t="s">
        <v>29</v>
      </c>
      <c r="I11" s="4" t="s">
        <v>30</v>
      </c>
      <c r="J11" s="4" t="s">
        <v>31</v>
      </c>
      <c r="L11"/>
    </row>
    <row r="12" spans="1:12" ht="43.15" hidden="1">
      <c r="A12" s="4"/>
      <c r="B12" s="4" t="s">
        <v>32</v>
      </c>
      <c r="C12" s="4"/>
      <c r="D12" s="4"/>
      <c r="E12" s="23">
        <v>15000</v>
      </c>
      <c r="F12" s="4"/>
      <c r="G12" s="4" t="s">
        <v>33</v>
      </c>
      <c r="H12" s="4" t="s">
        <v>34</v>
      </c>
      <c r="I12" s="1"/>
      <c r="J12" s="4" t="s">
        <v>22</v>
      </c>
      <c r="K12" s="26"/>
      <c r="L12"/>
    </row>
    <row r="13" spans="1:12" ht="28.9" hidden="1">
      <c r="A13" s="4"/>
      <c r="B13" s="4" t="s">
        <v>35</v>
      </c>
      <c r="C13" s="4"/>
      <c r="D13" s="4"/>
      <c r="E13" s="23"/>
      <c r="F13" s="4"/>
      <c r="G13" s="4"/>
      <c r="H13" s="4"/>
      <c r="I13" s="4" t="s">
        <v>36</v>
      </c>
      <c r="J13" s="4" t="s">
        <v>22</v>
      </c>
      <c r="K13" s="26"/>
      <c r="L13"/>
    </row>
    <row r="14" spans="1:12" ht="57.6" hidden="1">
      <c r="A14" s="4"/>
      <c r="B14" s="6" t="s">
        <v>37</v>
      </c>
      <c r="C14" s="5">
        <v>210000</v>
      </c>
      <c r="D14" s="5">
        <v>0.11</v>
      </c>
      <c r="E14" s="17">
        <f>D14*C14</f>
        <v>23100</v>
      </c>
      <c r="F14" s="9" t="s">
        <v>38</v>
      </c>
      <c r="G14" s="4" t="s">
        <v>39</v>
      </c>
      <c r="H14" s="4" t="s">
        <v>40</v>
      </c>
      <c r="I14" s="1"/>
      <c r="L14"/>
    </row>
    <row r="15" spans="1:12" ht="72" hidden="1">
      <c r="A15" s="4"/>
      <c r="B15" s="4" t="s">
        <v>41</v>
      </c>
      <c r="C15" s="5">
        <v>50</v>
      </c>
      <c r="D15" s="5">
        <v>180</v>
      </c>
      <c r="E15" s="17">
        <f>D15*C15</f>
        <v>9000</v>
      </c>
      <c r="F15" s="9" t="s">
        <v>42</v>
      </c>
      <c r="G15" s="4" t="s">
        <v>43</v>
      </c>
      <c r="H15" s="4" t="s">
        <v>40</v>
      </c>
      <c r="I15" s="1"/>
      <c r="L15"/>
    </row>
    <row r="16" spans="1:12" ht="57.6" hidden="1">
      <c r="A16" s="4"/>
      <c r="B16" s="4" t="s">
        <v>44</v>
      </c>
      <c r="C16" s="5">
        <v>3</v>
      </c>
      <c r="D16" s="5">
        <v>2000</v>
      </c>
      <c r="E16" s="23">
        <v>6000</v>
      </c>
      <c r="F16" s="9" t="s">
        <v>42</v>
      </c>
      <c r="G16" s="4" t="s">
        <v>45</v>
      </c>
      <c r="H16" s="4" t="s">
        <v>40</v>
      </c>
      <c r="I16" s="1"/>
      <c r="L16"/>
    </row>
    <row r="17" spans="1:16" ht="194.1" hidden="1" customHeight="1">
      <c r="A17" s="4"/>
      <c r="B17" s="4" t="s">
        <v>46</v>
      </c>
      <c r="C17" s="5">
        <v>300</v>
      </c>
      <c r="D17" s="5">
        <f>11000/80.795</f>
        <v>136.14703880190606</v>
      </c>
      <c r="E17" s="23">
        <f>C17*D17</f>
        <v>40844.11164057182</v>
      </c>
      <c r="F17" s="9" t="s">
        <v>47</v>
      </c>
      <c r="G17" s="4" t="s">
        <v>48</v>
      </c>
      <c r="H17" s="4" t="s">
        <v>40</v>
      </c>
      <c r="I17" s="1"/>
      <c r="L17"/>
    </row>
    <row r="18" spans="1:16">
      <c r="A18" s="4"/>
      <c r="B18" s="50" t="s">
        <v>49</v>
      </c>
      <c r="C18" s="46">
        <v>20</v>
      </c>
      <c r="D18" s="46">
        <v>1351</v>
      </c>
      <c r="E18" s="46">
        <f>C18*D18</f>
        <v>27020</v>
      </c>
      <c r="F18" s="55" t="s">
        <v>50</v>
      </c>
      <c r="G18" s="118" t="s">
        <v>51</v>
      </c>
      <c r="H18" s="4" t="s">
        <v>52</v>
      </c>
      <c r="I18" s="67" t="s">
        <v>53</v>
      </c>
      <c r="J18" s="1" t="s">
        <v>54</v>
      </c>
      <c r="K18" s="1" t="s">
        <v>55</v>
      </c>
      <c r="L18" s="65"/>
      <c r="M18" s="1"/>
      <c r="N18" s="1"/>
      <c r="O18" s="1"/>
      <c r="P18" s="1"/>
    </row>
    <row r="19" spans="1:16" ht="27.6">
      <c r="A19" s="4"/>
      <c r="B19" s="50" t="s">
        <v>56</v>
      </c>
      <c r="C19" s="46">
        <v>0</v>
      </c>
      <c r="D19" s="46">
        <v>40</v>
      </c>
      <c r="E19" s="46">
        <f t="shared" ref="E19:E88" si="0">C19*D19</f>
        <v>0</v>
      </c>
      <c r="F19" s="55" t="s">
        <v>50</v>
      </c>
      <c r="G19" s="119"/>
      <c r="H19" s="4" t="s">
        <v>52</v>
      </c>
      <c r="I19" s="67" t="s">
        <v>57</v>
      </c>
      <c r="J19" s="1" t="s">
        <v>54</v>
      </c>
      <c r="K19" s="1" t="s">
        <v>55</v>
      </c>
      <c r="L19" s="65"/>
      <c r="M19" s="1"/>
      <c r="N19" s="1"/>
      <c r="O19" s="1"/>
      <c r="P19" s="1"/>
    </row>
    <row r="20" spans="1:16">
      <c r="A20" s="4"/>
      <c r="B20" s="50" t="s">
        <v>58</v>
      </c>
      <c r="C20" s="46">
        <v>0</v>
      </c>
      <c r="D20" s="46">
        <v>572</v>
      </c>
      <c r="E20" s="46">
        <f t="shared" si="0"/>
        <v>0</v>
      </c>
      <c r="F20" s="55" t="s">
        <v>50</v>
      </c>
      <c r="G20" s="119"/>
      <c r="H20" s="4" t="s">
        <v>52</v>
      </c>
      <c r="I20" s="67" t="s">
        <v>57</v>
      </c>
      <c r="J20" s="1" t="s">
        <v>54</v>
      </c>
      <c r="K20" s="1" t="s">
        <v>55</v>
      </c>
      <c r="L20" s="65"/>
      <c r="M20" s="1"/>
      <c r="N20" s="1"/>
      <c r="O20" s="1"/>
      <c r="P20" s="1"/>
    </row>
    <row r="21" spans="1:16" ht="27.6">
      <c r="A21" s="4"/>
      <c r="B21" s="50" t="s">
        <v>59</v>
      </c>
      <c r="C21" s="46">
        <v>0</v>
      </c>
      <c r="D21" s="46">
        <v>550</v>
      </c>
      <c r="E21" s="46">
        <f t="shared" si="0"/>
        <v>0</v>
      </c>
      <c r="F21" s="55" t="s">
        <v>50</v>
      </c>
      <c r="G21" s="119"/>
      <c r="H21" s="4" t="s">
        <v>52</v>
      </c>
      <c r="I21" s="67" t="s">
        <v>57</v>
      </c>
      <c r="J21" s="1" t="s">
        <v>54</v>
      </c>
      <c r="K21" s="1" t="s">
        <v>55</v>
      </c>
      <c r="L21" s="65"/>
      <c r="M21" s="1"/>
      <c r="N21" s="1"/>
      <c r="O21" s="1"/>
      <c r="P21" s="1"/>
    </row>
    <row r="22" spans="1:16" ht="27.6">
      <c r="A22" s="4"/>
      <c r="B22" s="50" t="s">
        <v>60</v>
      </c>
      <c r="C22" s="46">
        <v>2</v>
      </c>
      <c r="D22" s="46">
        <v>3500</v>
      </c>
      <c r="E22" s="46">
        <f t="shared" si="0"/>
        <v>7000</v>
      </c>
      <c r="F22" s="55" t="s">
        <v>50</v>
      </c>
      <c r="G22" s="119"/>
      <c r="H22" s="4" t="s">
        <v>52</v>
      </c>
      <c r="I22" s="67" t="s">
        <v>61</v>
      </c>
      <c r="J22" s="1" t="s">
        <v>54</v>
      </c>
      <c r="K22" s="60" t="s">
        <v>62</v>
      </c>
      <c r="L22" s="65"/>
      <c r="M22" s="1"/>
      <c r="N22" s="1"/>
      <c r="O22" s="1"/>
      <c r="P22" s="1"/>
    </row>
    <row r="23" spans="1:16" ht="27.6">
      <c r="A23" s="4"/>
      <c r="B23" s="50" t="s">
        <v>63</v>
      </c>
      <c r="C23" s="46">
        <v>8</v>
      </c>
      <c r="D23" s="46">
        <v>3500</v>
      </c>
      <c r="E23" s="46">
        <f t="shared" si="0"/>
        <v>28000</v>
      </c>
      <c r="F23" s="55" t="s">
        <v>50</v>
      </c>
      <c r="G23" s="119"/>
      <c r="H23" s="4" t="s">
        <v>52</v>
      </c>
      <c r="I23" s="67" t="s">
        <v>61</v>
      </c>
      <c r="J23" s="1" t="s">
        <v>54</v>
      </c>
      <c r="K23" s="60" t="s">
        <v>62</v>
      </c>
      <c r="L23" s="65"/>
      <c r="M23" s="1"/>
      <c r="N23" s="1"/>
      <c r="O23" s="1"/>
      <c r="P23" s="1"/>
    </row>
    <row r="24" spans="1:16" ht="1.5" customHeight="1">
      <c r="A24" s="4"/>
      <c r="B24" s="50" t="s">
        <v>64</v>
      </c>
      <c r="C24" s="46">
        <v>2</v>
      </c>
      <c r="D24" s="46">
        <v>260</v>
      </c>
      <c r="E24" s="46">
        <f t="shared" si="0"/>
        <v>520</v>
      </c>
      <c r="F24" s="55" t="s">
        <v>50</v>
      </c>
      <c r="G24" s="119"/>
      <c r="H24" s="4" t="s">
        <v>52</v>
      </c>
      <c r="I24" s="67" t="s">
        <v>65</v>
      </c>
      <c r="J24" s="1" t="s">
        <v>54</v>
      </c>
      <c r="K24" s="1" t="s">
        <v>55</v>
      </c>
      <c r="L24" s="65"/>
      <c r="M24" s="1"/>
      <c r="N24" s="1"/>
      <c r="O24" s="1"/>
      <c r="P24" s="1"/>
    </row>
    <row r="25" spans="1:16" ht="27.6" hidden="1">
      <c r="A25" s="4"/>
      <c r="B25" s="50" t="s">
        <v>66</v>
      </c>
      <c r="C25" s="46">
        <v>16</v>
      </c>
      <c r="D25" s="46">
        <v>200</v>
      </c>
      <c r="E25" s="46">
        <f t="shared" si="0"/>
        <v>3200</v>
      </c>
      <c r="F25" s="55" t="s">
        <v>50</v>
      </c>
      <c r="G25" s="119"/>
      <c r="H25" s="4" t="s">
        <v>52</v>
      </c>
      <c r="I25" s="67" t="s">
        <v>65</v>
      </c>
      <c r="J25" s="1" t="s">
        <v>54</v>
      </c>
      <c r="K25" s="1" t="s">
        <v>55</v>
      </c>
      <c r="L25" s="65"/>
      <c r="M25" s="1"/>
      <c r="N25" s="1"/>
      <c r="O25" s="1"/>
      <c r="P25" s="1"/>
    </row>
    <row r="26" spans="1:16" ht="41.45" hidden="1">
      <c r="A26" s="4"/>
      <c r="B26" s="50" t="s">
        <v>67</v>
      </c>
      <c r="C26" s="46">
        <v>1</v>
      </c>
      <c r="D26" s="46">
        <v>450</v>
      </c>
      <c r="E26" s="46">
        <f t="shared" si="0"/>
        <v>450</v>
      </c>
      <c r="F26" s="55" t="s">
        <v>50</v>
      </c>
      <c r="G26" s="119"/>
      <c r="H26" s="4" t="s">
        <v>52</v>
      </c>
      <c r="I26" s="67" t="s">
        <v>65</v>
      </c>
      <c r="J26" s="1" t="s">
        <v>54</v>
      </c>
      <c r="K26" s="1" t="s">
        <v>55</v>
      </c>
      <c r="L26" s="65"/>
      <c r="M26" s="1"/>
      <c r="N26" s="1"/>
      <c r="O26" s="1"/>
      <c r="P26" s="1"/>
    </row>
    <row r="27" spans="1:16" hidden="1">
      <c r="A27" s="4"/>
      <c r="B27" s="57"/>
      <c r="C27" s="46">
        <v>0</v>
      </c>
      <c r="D27" s="46"/>
      <c r="E27" s="46">
        <f t="shared" si="0"/>
        <v>0</v>
      </c>
      <c r="F27" s="55"/>
      <c r="G27" s="119"/>
      <c r="H27" s="4"/>
      <c r="I27" s="1"/>
      <c r="J27" s="1" t="s">
        <v>54</v>
      </c>
      <c r="K27" s="1"/>
      <c r="L27" s="1"/>
      <c r="M27" s="1"/>
      <c r="N27" s="1"/>
      <c r="O27" s="1"/>
      <c r="P27" s="1"/>
    </row>
    <row r="28" spans="1:16" ht="27.6" hidden="1">
      <c r="A28" s="4"/>
      <c r="B28" s="58" t="s">
        <v>68</v>
      </c>
      <c r="C28" s="59">
        <v>8</v>
      </c>
      <c r="D28" s="59">
        <v>200</v>
      </c>
      <c r="E28" s="59">
        <f t="shared" si="0"/>
        <v>1600</v>
      </c>
      <c r="F28" s="55" t="s">
        <v>50</v>
      </c>
      <c r="G28" s="119"/>
      <c r="H28" s="4" t="s">
        <v>52</v>
      </c>
      <c r="I28" s="67" t="s">
        <v>69</v>
      </c>
      <c r="J28" s="1" t="s">
        <v>54</v>
      </c>
      <c r="K28" s="1" t="s">
        <v>55</v>
      </c>
      <c r="L28" s="65"/>
      <c r="M28" s="1"/>
      <c r="N28" s="1"/>
      <c r="O28" s="1"/>
      <c r="P28" s="1"/>
    </row>
    <row r="29" spans="1:16" hidden="1">
      <c r="A29" s="4"/>
      <c r="B29" s="50" t="s">
        <v>70</v>
      </c>
      <c r="C29" s="46">
        <v>10</v>
      </c>
      <c r="D29" s="46">
        <v>25000</v>
      </c>
      <c r="E29" s="46">
        <f t="shared" si="0"/>
        <v>250000</v>
      </c>
      <c r="F29" s="55" t="s">
        <v>50</v>
      </c>
      <c r="G29" s="119"/>
      <c r="H29" s="4" t="s">
        <v>52</v>
      </c>
      <c r="I29" s="67" t="s">
        <v>61</v>
      </c>
      <c r="J29" s="1" t="s">
        <v>71</v>
      </c>
      <c r="K29" s="1" t="s">
        <v>55</v>
      </c>
      <c r="L29" s="65"/>
      <c r="M29" s="1"/>
      <c r="N29" s="1"/>
      <c r="O29" s="1"/>
      <c r="P29" s="1"/>
    </row>
    <row r="30" spans="1:16" ht="27.6">
      <c r="A30" s="4"/>
      <c r="B30" s="51" t="s">
        <v>72</v>
      </c>
      <c r="C30" s="53">
        <v>1000</v>
      </c>
      <c r="D30" s="46">
        <v>12</v>
      </c>
      <c r="E30" s="46">
        <f t="shared" si="0"/>
        <v>12000</v>
      </c>
      <c r="F30" s="55" t="s">
        <v>50</v>
      </c>
      <c r="G30" s="119"/>
      <c r="H30" s="4" t="s">
        <v>52</v>
      </c>
      <c r="I30" s="67" t="s">
        <v>69</v>
      </c>
      <c r="J30" s="1" t="s">
        <v>73</v>
      </c>
      <c r="K30" s="1" t="s">
        <v>55</v>
      </c>
      <c r="L30" s="65"/>
      <c r="M30" s="1"/>
      <c r="N30" s="1"/>
      <c r="O30" s="1"/>
      <c r="P30" s="1"/>
    </row>
    <row r="31" spans="1:16">
      <c r="A31" s="4"/>
      <c r="B31" s="51" t="s">
        <v>74</v>
      </c>
      <c r="C31" s="53">
        <v>300</v>
      </c>
      <c r="D31" s="46">
        <v>30</v>
      </c>
      <c r="E31" s="46">
        <f t="shared" si="0"/>
        <v>9000</v>
      </c>
      <c r="F31" s="55" t="s">
        <v>50</v>
      </c>
      <c r="G31" s="119"/>
      <c r="H31" s="4" t="s">
        <v>52</v>
      </c>
      <c r="I31" s="67" t="s">
        <v>69</v>
      </c>
      <c r="J31" s="1" t="s">
        <v>73</v>
      </c>
      <c r="K31" s="1" t="s">
        <v>55</v>
      </c>
      <c r="L31" s="65"/>
      <c r="M31" s="1"/>
      <c r="N31" s="1"/>
      <c r="O31" s="1"/>
      <c r="P31" s="1"/>
    </row>
    <row r="32" spans="1:16">
      <c r="A32" s="4"/>
      <c r="B32" s="51" t="s">
        <v>75</v>
      </c>
      <c r="C32" s="53">
        <v>100</v>
      </c>
      <c r="D32" s="46">
        <v>30</v>
      </c>
      <c r="E32" s="46">
        <f t="shared" si="0"/>
        <v>3000</v>
      </c>
      <c r="F32" s="55" t="s">
        <v>50</v>
      </c>
      <c r="G32" s="119"/>
      <c r="H32" s="4" t="s">
        <v>52</v>
      </c>
      <c r="I32" s="67" t="s">
        <v>69</v>
      </c>
      <c r="J32" s="1" t="s">
        <v>71</v>
      </c>
      <c r="K32" s="1" t="s">
        <v>55</v>
      </c>
      <c r="L32" s="65"/>
      <c r="M32" s="1"/>
      <c r="N32" s="1"/>
      <c r="O32" s="1"/>
      <c r="P32" s="1"/>
    </row>
    <row r="33" spans="1:16" ht="27.6">
      <c r="A33" s="4"/>
      <c r="B33" s="51" t="s">
        <v>76</v>
      </c>
      <c r="C33" s="53">
        <v>20</v>
      </c>
      <c r="D33" s="46">
        <v>500</v>
      </c>
      <c r="E33" s="46">
        <f t="shared" si="0"/>
        <v>10000</v>
      </c>
      <c r="F33" s="55" t="s">
        <v>50</v>
      </c>
      <c r="G33" s="119"/>
      <c r="H33" s="4" t="s">
        <v>52</v>
      </c>
      <c r="I33" s="67" t="s">
        <v>69</v>
      </c>
      <c r="J33" s="1" t="s">
        <v>73</v>
      </c>
      <c r="K33" s="1" t="s">
        <v>55</v>
      </c>
      <c r="L33" s="66" t="s">
        <v>77</v>
      </c>
      <c r="M33" s="1"/>
      <c r="N33" s="1"/>
      <c r="O33" s="1"/>
      <c r="P33" s="1"/>
    </row>
    <row r="34" spans="1:16">
      <c r="A34" s="4"/>
      <c r="B34" s="51" t="s">
        <v>78</v>
      </c>
      <c r="C34" s="53">
        <v>1000</v>
      </c>
      <c r="D34" s="47">
        <v>1.5</v>
      </c>
      <c r="E34" s="46">
        <f t="shared" si="0"/>
        <v>1500</v>
      </c>
      <c r="F34" s="55" t="s">
        <v>50</v>
      </c>
      <c r="G34" s="119"/>
      <c r="H34" s="4" t="s">
        <v>52</v>
      </c>
      <c r="I34" s="67" t="s">
        <v>69</v>
      </c>
      <c r="J34" s="1" t="s">
        <v>79</v>
      </c>
      <c r="K34" s="60" t="s">
        <v>62</v>
      </c>
      <c r="L34" s="66" t="s">
        <v>80</v>
      </c>
      <c r="M34" s="1"/>
      <c r="N34" s="1"/>
      <c r="O34" s="1"/>
      <c r="P34" s="1"/>
    </row>
    <row r="35" spans="1:16" ht="27.6">
      <c r="A35" s="4"/>
      <c r="B35" s="51" t="s">
        <v>81</v>
      </c>
      <c r="C35" s="53">
        <v>100</v>
      </c>
      <c r="D35" s="46">
        <v>4</v>
      </c>
      <c r="E35" s="46">
        <f t="shared" si="0"/>
        <v>400</v>
      </c>
      <c r="F35" s="55" t="s">
        <v>50</v>
      </c>
      <c r="G35" s="119"/>
      <c r="H35" s="4" t="s">
        <v>52</v>
      </c>
      <c r="I35" s="67" t="s">
        <v>69</v>
      </c>
      <c r="J35" s="1" t="s">
        <v>82</v>
      </c>
      <c r="K35" s="1" t="s">
        <v>55</v>
      </c>
      <c r="L35" s="65"/>
      <c r="M35" s="1"/>
      <c r="N35" s="1"/>
      <c r="O35" s="1"/>
      <c r="P35" s="1"/>
    </row>
    <row r="36" spans="1:16" ht="27.6">
      <c r="A36" s="4"/>
      <c r="B36" s="51" t="s">
        <v>83</v>
      </c>
      <c r="C36" s="53">
        <v>10</v>
      </c>
      <c r="D36" s="46">
        <v>50</v>
      </c>
      <c r="E36" s="46">
        <f t="shared" si="0"/>
        <v>500</v>
      </c>
      <c r="F36" s="55" t="s">
        <v>50</v>
      </c>
      <c r="G36" s="119"/>
      <c r="H36" s="4" t="s">
        <v>52</v>
      </c>
      <c r="I36" s="67" t="s">
        <v>69</v>
      </c>
      <c r="J36" s="1" t="s">
        <v>82</v>
      </c>
      <c r="K36" s="1" t="s">
        <v>55</v>
      </c>
      <c r="L36" s="65"/>
      <c r="M36" s="1"/>
      <c r="N36" s="1"/>
      <c r="O36" s="1"/>
      <c r="P36" s="1"/>
    </row>
    <row r="37" spans="1:16">
      <c r="A37" s="4"/>
      <c r="B37" s="51" t="s">
        <v>84</v>
      </c>
      <c r="C37" s="53" t="s">
        <v>85</v>
      </c>
      <c r="D37" s="46">
        <v>20</v>
      </c>
      <c r="E37" s="46" t="e">
        <f>C37*C38</f>
        <v>#VALUE!</v>
      </c>
      <c r="F37" s="55" t="s">
        <v>50</v>
      </c>
      <c r="G37" s="119"/>
      <c r="H37" s="4" t="s">
        <v>52</v>
      </c>
      <c r="I37" s="67" t="s">
        <v>69</v>
      </c>
      <c r="J37" s="1" t="s">
        <v>82</v>
      </c>
      <c r="K37" s="1" t="s">
        <v>55</v>
      </c>
      <c r="L37" s="65"/>
      <c r="M37" s="1"/>
      <c r="N37" s="1"/>
      <c r="O37" s="1"/>
      <c r="P37" s="1"/>
    </row>
    <row r="38" spans="1:16">
      <c r="A38" s="4"/>
      <c r="B38" s="51" t="s">
        <v>86</v>
      </c>
      <c r="C38" s="53">
        <v>15</v>
      </c>
      <c r="D38" s="46">
        <v>200</v>
      </c>
      <c r="E38" s="46">
        <f t="shared" si="0"/>
        <v>3000</v>
      </c>
      <c r="F38" s="55" t="s">
        <v>50</v>
      </c>
      <c r="G38" s="119"/>
      <c r="H38" s="4" t="s">
        <v>52</v>
      </c>
      <c r="I38" s="67" t="s">
        <v>69</v>
      </c>
      <c r="J38" s="1" t="s">
        <v>82</v>
      </c>
      <c r="K38" s="1" t="s">
        <v>55</v>
      </c>
      <c r="L38" s="65"/>
      <c r="M38" s="1"/>
      <c r="N38" s="1"/>
      <c r="O38" s="1"/>
      <c r="P38" s="1"/>
    </row>
    <row r="39" spans="1:16">
      <c r="A39" s="4"/>
      <c r="B39" s="51" t="s">
        <v>87</v>
      </c>
      <c r="C39" s="53">
        <v>170000</v>
      </c>
      <c r="D39" s="48">
        <v>0.15</v>
      </c>
      <c r="E39" s="46">
        <f t="shared" si="0"/>
        <v>25500</v>
      </c>
      <c r="F39" s="55" t="s">
        <v>50</v>
      </c>
      <c r="G39" s="119"/>
      <c r="H39" s="4" t="s">
        <v>52</v>
      </c>
      <c r="I39" s="67" t="s">
        <v>61</v>
      </c>
      <c r="J39" s="1" t="s">
        <v>88</v>
      </c>
      <c r="K39" s="61" t="s">
        <v>89</v>
      </c>
      <c r="L39" s="66" t="s">
        <v>90</v>
      </c>
      <c r="M39" s="1"/>
      <c r="N39" s="1"/>
      <c r="O39" s="1"/>
      <c r="P39" s="1"/>
    </row>
    <row r="40" spans="1:16" ht="21.75" customHeight="1">
      <c r="A40" s="4"/>
      <c r="B40" s="51" t="s">
        <v>91</v>
      </c>
      <c r="C40" s="53">
        <v>80</v>
      </c>
      <c r="D40" s="46">
        <v>200</v>
      </c>
      <c r="E40" s="46">
        <f t="shared" si="0"/>
        <v>16000</v>
      </c>
      <c r="F40" s="55" t="s">
        <v>50</v>
      </c>
      <c r="G40" s="119"/>
      <c r="H40" s="4" t="s">
        <v>52</v>
      </c>
      <c r="I40" s="67" t="s">
        <v>69</v>
      </c>
      <c r="J40" s="1" t="s">
        <v>54</v>
      </c>
      <c r="K40" s="1" t="s">
        <v>55</v>
      </c>
      <c r="L40" s="65"/>
      <c r="M40" s="1"/>
      <c r="N40" s="1"/>
      <c r="O40" s="1"/>
      <c r="P40" s="1"/>
    </row>
    <row r="41" spans="1:16">
      <c r="A41" s="4"/>
      <c r="B41" s="51" t="s">
        <v>92</v>
      </c>
      <c r="C41" s="53">
        <v>80</v>
      </c>
      <c r="D41" s="46">
        <v>100</v>
      </c>
      <c r="E41" s="46">
        <f t="shared" si="0"/>
        <v>8000</v>
      </c>
      <c r="F41" s="55" t="s">
        <v>50</v>
      </c>
      <c r="G41" s="119"/>
      <c r="H41" s="4" t="s">
        <v>52</v>
      </c>
      <c r="I41" s="67" t="s">
        <v>69</v>
      </c>
      <c r="J41" s="1" t="s">
        <v>54</v>
      </c>
      <c r="K41" s="1" t="s">
        <v>55</v>
      </c>
      <c r="L41" s="65"/>
      <c r="M41" s="1"/>
      <c r="N41" s="1"/>
      <c r="O41" s="1"/>
      <c r="P41" s="1"/>
    </row>
    <row r="42" spans="1:16" ht="27.6">
      <c r="A42" s="4"/>
      <c r="B42" s="51" t="s">
        <v>93</v>
      </c>
      <c r="C42" s="53">
        <v>300</v>
      </c>
      <c r="D42" s="46">
        <v>10</v>
      </c>
      <c r="E42" s="46">
        <f t="shared" si="0"/>
        <v>3000</v>
      </c>
      <c r="F42" s="55" t="s">
        <v>50</v>
      </c>
      <c r="G42" s="119"/>
      <c r="H42" s="4" t="s">
        <v>52</v>
      </c>
      <c r="I42" s="67" t="s">
        <v>69</v>
      </c>
      <c r="J42" s="1" t="s">
        <v>94</v>
      </c>
      <c r="K42" s="60" t="s">
        <v>62</v>
      </c>
      <c r="L42" s="66" t="s">
        <v>95</v>
      </c>
      <c r="M42" s="1"/>
      <c r="N42" s="1"/>
      <c r="O42" s="1"/>
      <c r="P42" s="1"/>
    </row>
    <row r="43" spans="1:16">
      <c r="A43" s="4"/>
      <c r="B43" s="51" t="s">
        <v>96</v>
      </c>
      <c r="C43" s="53">
        <v>200</v>
      </c>
      <c r="D43" s="46">
        <v>2</v>
      </c>
      <c r="E43" s="46">
        <f t="shared" si="0"/>
        <v>400</v>
      </c>
      <c r="F43" s="55" t="s">
        <v>50</v>
      </c>
      <c r="G43" s="119"/>
      <c r="H43" s="4" t="s">
        <v>52</v>
      </c>
      <c r="I43" s="67" t="s">
        <v>69</v>
      </c>
      <c r="J43" s="1" t="s">
        <v>88</v>
      </c>
      <c r="K43" s="1" t="s">
        <v>55</v>
      </c>
      <c r="L43" s="65"/>
      <c r="M43" s="1"/>
      <c r="N43" s="1"/>
      <c r="O43" s="1"/>
      <c r="P43" s="1"/>
    </row>
    <row r="44" spans="1:16">
      <c r="A44" s="4"/>
      <c r="B44" s="51" t="s">
        <v>97</v>
      </c>
      <c r="C44" s="53">
        <v>10000</v>
      </c>
      <c r="D44" s="46">
        <v>4</v>
      </c>
      <c r="E44" s="46">
        <f t="shared" si="0"/>
        <v>40000</v>
      </c>
      <c r="F44" s="55" t="s">
        <v>50</v>
      </c>
      <c r="G44" s="119"/>
      <c r="H44" s="4" t="s">
        <v>52</v>
      </c>
      <c r="I44" s="67" t="s">
        <v>69</v>
      </c>
      <c r="J44" s="1" t="s">
        <v>88</v>
      </c>
      <c r="K44" s="60" t="s">
        <v>62</v>
      </c>
      <c r="L44" s="66" t="s">
        <v>98</v>
      </c>
      <c r="M44" s="1"/>
      <c r="N44" s="1"/>
      <c r="O44" s="1"/>
      <c r="P44" s="1"/>
    </row>
    <row r="45" spans="1:16" ht="27.6">
      <c r="A45" s="4"/>
      <c r="B45" s="51" t="s">
        <v>99</v>
      </c>
      <c r="C45" s="53">
        <v>20000</v>
      </c>
      <c r="D45" s="46">
        <v>1</v>
      </c>
      <c r="E45" s="46">
        <f t="shared" si="0"/>
        <v>20000</v>
      </c>
      <c r="F45" s="55" t="s">
        <v>50</v>
      </c>
      <c r="G45" s="119"/>
      <c r="H45" s="4" t="s">
        <v>52</v>
      </c>
      <c r="I45" s="67" t="s">
        <v>69</v>
      </c>
      <c r="J45" s="1" t="s">
        <v>71</v>
      </c>
      <c r="K45" s="60" t="s">
        <v>62</v>
      </c>
      <c r="L45" s="66" t="s">
        <v>98</v>
      </c>
      <c r="M45" s="1"/>
      <c r="N45" s="1"/>
      <c r="O45" s="1"/>
      <c r="P45" s="1"/>
    </row>
    <row r="46" spans="1:16">
      <c r="A46" s="4"/>
      <c r="B46" s="51" t="s">
        <v>100</v>
      </c>
      <c r="C46" s="53">
        <v>10</v>
      </c>
      <c r="D46" s="46">
        <v>1000</v>
      </c>
      <c r="E46" s="46">
        <f t="shared" si="0"/>
        <v>10000</v>
      </c>
      <c r="F46" s="55" t="s">
        <v>50</v>
      </c>
      <c r="G46" s="119"/>
      <c r="H46" s="4" t="s">
        <v>52</v>
      </c>
      <c r="I46" s="67" t="s">
        <v>69</v>
      </c>
      <c r="J46" s="1" t="s">
        <v>71</v>
      </c>
      <c r="K46" s="60" t="s">
        <v>62</v>
      </c>
      <c r="L46" s="66" t="s">
        <v>101</v>
      </c>
      <c r="M46" s="1"/>
      <c r="N46" s="1"/>
      <c r="O46" s="1"/>
      <c r="P46" s="1"/>
    </row>
    <row r="47" spans="1:16" ht="27.6">
      <c r="A47" s="4"/>
      <c r="B47" s="51" t="s">
        <v>102</v>
      </c>
      <c r="C47" s="53">
        <v>110</v>
      </c>
      <c r="D47" s="46">
        <f>1000/80*90</f>
        <v>1125</v>
      </c>
      <c r="E47" s="46">
        <f t="shared" si="0"/>
        <v>123750</v>
      </c>
      <c r="F47" s="55" t="s">
        <v>50</v>
      </c>
      <c r="G47" s="119"/>
      <c r="H47" s="4" t="s">
        <v>52</v>
      </c>
      <c r="I47" s="67" t="s">
        <v>69</v>
      </c>
      <c r="J47" s="1" t="s">
        <v>71</v>
      </c>
      <c r="K47" s="60" t="s">
        <v>62</v>
      </c>
      <c r="L47" s="66" t="s">
        <v>103</v>
      </c>
      <c r="M47" s="1"/>
      <c r="N47" s="1"/>
      <c r="O47" s="1"/>
      <c r="P47" s="1"/>
    </row>
    <row r="48" spans="1:16" ht="27.6">
      <c r="A48" s="4"/>
      <c r="B48" s="51" t="s">
        <v>104</v>
      </c>
      <c r="C48" s="54">
        <v>5</v>
      </c>
      <c r="D48" s="49">
        <f>300000/80</f>
        <v>3750</v>
      </c>
      <c r="E48" s="46">
        <f t="shared" si="0"/>
        <v>18750</v>
      </c>
      <c r="F48" s="55" t="s">
        <v>50</v>
      </c>
      <c r="G48" s="119"/>
      <c r="H48" s="4" t="s">
        <v>52</v>
      </c>
      <c r="I48" s="67" t="s">
        <v>69</v>
      </c>
      <c r="J48" s="1" t="s">
        <v>105</v>
      </c>
      <c r="K48" s="61" t="s">
        <v>89</v>
      </c>
      <c r="L48" s="66" t="s">
        <v>106</v>
      </c>
      <c r="M48" s="1"/>
      <c r="N48" s="1"/>
      <c r="O48" s="1"/>
      <c r="P48" s="1"/>
    </row>
    <row r="49" spans="1:16" ht="27.6">
      <c r="A49" s="4"/>
      <c r="B49" s="51" t="s">
        <v>107</v>
      </c>
      <c r="C49" s="53">
        <v>500</v>
      </c>
      <c r="D49" s="46">
        <v>10</v>
      </c>
      <c r="E49" s="46">
        <f t="shared" si="0"/>
        <v>5000</v>
      </c>
      <c r="F49" s="55" t="s">
        <v>50</v>
      </c>
      <c r="G49" s="119"/>
      <c r="H49" s="4" t="s">
        <v>52</v>
      </c>
      <c r="I49" s="67" t="s">
        <v>69</v>
      </c>
      <c r="J49" s="1" t="s">
        <v>94</v>
      </c>
      <c r="K49" s="60" t="s">
        <v>62</v>
      </c>
      <c r="L49" s="66" t="s">
        <v>108</v>
      </c>
      <c r="M49" s="1"/>
      <c r="N49" s="1"/>
      <c r="O49" s="1"/>
      <c r="P49" s="1"/>
    </row>
    <row r="50" spans="1:16">
      <c r="A50" s="4"/>
      <c r="B50" s="51" t="s">
        <v>109</v>
      </c>
      <c r="C50" s="53">
        <v>4</v>
      </c>
      <c r="D50" s="46">
        <f>50*90</f>
        <v>4500</v>
      </c>
      <c r="E50" s="46">
        <f t="shared" si="0"/>
        <v>18000</v>
      </c>
      <c r="F50" s="55" t="s">
        <v>50</v>
      </c>
      <c r="G50" s="119"/>
      <c r="H50" s="4" t="s">
        <v>52</v>
      </c>
      <c r="I50" s="67" t="s">
        <v>69</v>
      </c>
      <c r="J50" s="1" t="s">
        <v>110</v>
      </c>
      <c r="K50" s="60" t="s">
        <v>62</v>
      </c>
      <c r="L50" s="66" t="s">
        <v>111</v>
      </c>
      <c r="M50" s="1"/>
      <c r="N50" s="1"/>
      <c r="O50" s="1"/>
      <c r="P50" s="1"/>
    </row>
    <row r="51" spans="1:16">
      <c r="A51" s="4"/>
      <c r="B51" s="51" t="s">
        <v>112</v>
      </c>
      <c r="C51" s="53">
        <v>10</v>
      </c>
      <c r="D51" s="46">
        <f>100*90</f>
        <v>9000</v>
      </c>
      <c r="E51" s="46">
        <f t="shared" si="0"/>
        <v>90000</v>
      </c>
      <c r="F51" s="55" t="s">
        <v>50</v>
      </c>
      <c r="G51" s="119"/>
      <c r="H51" s="4" t="s">
        <v>52</v>
      </c>
      <c r="I51" s="67" t="s">
        <v>69</v>
      </c>
      <c r="J51" s="1" t="s">
        <v>110</v>
      </c>
      <c r="K51" s="60" t="s">
        <v>62</v>
      </c>
      <c r="L51" s="66" t="s">
        <v>111</v>
      </c>
      <c r="M51" s="1"/>
      <c r="N51" s="1"/>
      <c r="O51" s="1"/>
      <c r="P51" s="1"/>
    </row>
    <row r="52" spans="1:16" ht="27.6">
      <c r="A52" s="4"/>
      <c r="B52" s="51" t="s">
        <v>113</v>
      </c>
      <c r="C52" s="53">
        <v>300</v>
      </c>
      <c r="D52" s="46">
        <v>50</v>
      </c>
      <c r="E52" s="46">
        <f t="shared" si="0"/>
        <v>15000</v>
      </c>
      <c r="F52" s="55" t="s">
        <v>50</v>
      </c>
      <c r="G52" s="119"/>
      <c r="H52" s="4" t="s">
        <v>52</v>
      </c>
      <c r="I52" s="67" t="s">
        <v>69</v>
      </c>
      <c r="J52" s="1" t="s">
        <v>71</v>
      </c>
      <c r="K52" s="60" t="s">
        <v>62</v>
      </c>
      <c r="L52" s="66"/>
      <c r="M52" s="1"/>
      <c r="N52" s="1"/>
      <c r="O52" s="1"/>
      <c r="P52" s="1"/>
    </row>
    <row r="53" spans="1:16" ht="27.6">
      <c r="A53" s="4"/>
      <c r="B53" s="52" t="s">
        <v>114</v>
      </c>
      <c r="C53" s="53">
        <v>50000</v>
      </c>
      <c r="D53" s="46">
        <v>1</v>
      </c>
      <c r="E53" s="46">
        <f t="shared" si="0"/>
        <v>50000</v>
      </c>
      <c r="F53" s="55" t="s">
        <v>50</v>
      </c>
      <c r="G53" s="120"/>
      <c r="H53" s="4" t="s">
        <v>52</v>
      </c>
      <c r="I53" s="67" t="s">
        <v>69</v>
      </c>
      <c r="J53" s="1" t="s">
        <v>71</v>
      </c>
      <c r="K53" s="60" t="s">
        <v>62</v>
      </c>
      <c r="L53" s="66" t="s">
        <v>111</v>
      </c>
      <c r="M53" s="1"/>
      <c r="N53" s="1"/>
      <c r="O53" s="1"/>
      <c r="P53" s="1"/>
    </row>
    <row r="54" spans="1:16">
      <c r="A54" s="4"/>
      <c r="B54" s="50" t="s">
        <v>115</v>
      </c>
      <c r="C54" s="46">
        <v>100</v>
      </c>
      <c r="D54" s="46">
        <v>7.8</v>
      </c>
      <c r="E54" s="46">
        <f t="shared" si="0"/>
        <v>780</v>
      </c>
      <c r="F54" s="55" t="s">
        <v>50</v>
      </c>
      <c r="G54" s="4"/>
      <c r="H54" s="4" t="s">
        <v>52</v>
      </c>
      <c r="I54" s="67" t="s">
        <v>69</v>
      </c>
      <c r="J54" s="1" t="s">
        <v>88</v>
      </c>
      <c r="K54" s="1" t="s">
        <v>55</v>
      </c>
      <c r="L54" s="65"/>
      <c r="M54" s="1"/>
      <c r="N54" s="1"/>
      <c r="O54" s="1"/>
      <c r="P54" s="1"/>
    </row>
    <row r="55" spans="1:16">
      <c r="A55" s="4"/>
      <c r="B55" s="50" t="s">
        <v>116</v>
      </c>
      <c r="C55" s="46">
        <v>10</v>
      </c>
      <c r="D55" s="46">
        <v>6</v>
      </c>
      <c r="E55" s="46">
        <f t="shared" si="0"/>
        <v>60</v>
      </c>
      <c r="F55" s="55" t="s">
        <v>50</v>
      </c>
      <c r="G55" s="4"/>
      <c r="H55" s="4" t="s">
        <v>52</v>
      </c>
      <c r="I55" s="67" t="s">
        <v>69</v>
      </c>
      <c r="J55" s="1" t="s">
        <v>82</v>
      </c>
      <c r="K55" s="1" t="s">
        <v>55</v>
      </c>
      <c r="L55" s="65"/>
      <c r="M55" s="1"/>
      <c r="N55" s="1"/>
      <c r="O55" s="1"/>
      <c r="P55" s="1"/>
    </row>
    <row r="56" spans="1:16">
      <c r="A56" s="4"/>
      <c r="B56" s="50" t="s">
        <v>117</v>
      </c>
      <c r="C56" s="46">
        <v>200</v>
      </c>
      <c r="D56" s="46">
        <v>17</v>
      </c>
      <c r="E56" s="46">
        <f t="shared" si="0"/>
        <v>3400</v>
      </c>
      <c r="F56" s="55" t="s">
        <v>50</v>
      </c>
      <c r="G56" s="4"/>
      <c r="H56" s="4" t="s">
        <v>52</v>
      </c>
      <c r="I56" s="67" t="s">
        <v>69</v>
      </c>
      <c r="J56" s="1" t="s">
        <v>54</v>
      </c>
      <c r="K56" s="1" t="s">
        <v>55</v>
      </c>
      <c r="L56" s="65"/>
      <c r="M56" s="1"/>
      <c r="N56" s="1"/>
      <c r="O56" s="1"/>
      <c r="P56" s="1"/>
    </row>
    <row r="57" spans="1:16">
      <c r="A57" s="4"/>
      <c r="B57" s="50" t="s">
        <v>118</v>
      </c>
      <c r="C57" s="46">
        <v>50000</v>
      </c>
      <c r="D57" s="48">
        <v>0.05</v>
      </c>
      <c r="E57" s="46">
        <f t="shared" si="0"/>
        <v>2500</v>
      </c>
      <c r="F57" s="55" t="s">
        <v>50</v>
      </c>
      <c r="G57" s="4"/>
      <c r="H57" s="4" t="s">
        <v>52</v>
      </c>
      <c r="I57" s="67" t="s">
        <v>53</v>
      </c>
      <c r="J57" s="1" t="s">
        <v>88</v>
      </c>
      <c r="K57" s="1" t="s">
        <v>55</v>
      </c>
      <c r="L57" s="65"/>
      <c r="M57" s="1"/>
      <c r="N57" s="1"/>
      <c r="O57" s="1"/>
      <c r="P57" s="1"/>
    </row>
    <row r="58" spans="1:16">
      <c r="A58" s="4"/>
      <c r="B58" s="50" t="s">
        <v>119</v>
      </c>
      <c r="C58" s="46">
        <v>50</v>
      </c>
      <c r="D58" s="46">
        <v>3</v>
      </c>
      <c r="E58" s="46">
        <f t="shared" si="0"/>
        <v>150</v>
      </c>
      <c r="F58" s="55" t="s">
        <v>50</v>
      </c>
      <c r="G58" s="4"/>
      <c r="H58" s="4" t="s">
        <v>52</v>
      </c>
      <c r="I58" s="67" t="s">
        <v>69</v>
      </c>
      <c r="J58" s="1" t="s">
        <v>88</v>
      </c>
      <c r="K58" s="1" t="s">
        <v>55</v>
      </c>
      <c r="L58" s="65"/>
      <c r="M58" s="1"/>
      <c r="N58" s="1"/>
      <c r="O58" s="1"/>
      <c r="P58" s="1"/>
    </row>
    <row r="59" spans="1:16">
      <c r="A59" s="4"/>
      <c r="B59" s="50" t="s">
        <v>120</v>
      </c>
      <c r="C59" s="46">
        <v>50</v>
      </c>
      <c r="D59" s="46">
        <v>3</v>
      </c>
      <c r="E59" s="46">
        <f t="shared" si="0"/>
        <v>150</v>
      </c>
      <c r="F59" s="55" t="s">
        <v>50</v>
      </c>
      <c r="G59" s="4"/>
      <c r="H59" s="4" t="s">
        <v>52</v>
      </c>
      <c r="I59" s="67" t="s">
        <v>69</v>
      </c>
      <c r="J59" s="1" t="s">
        <v>88</v>
      </c>
      <c r="K59" s="1" t="s">
        <v>55</v>
      </c>
      <c r="L59" s="65"/>
      <c r="M59" s="1"/>
      <c r="N59" s="1"/>
      <c r="O59" s="1"/>
      <c r="P59" s="1"/>
    </row>
    <row r="60" spans="1:16">
      <c r="A60" s="4"/>
      <c r="B60" s="50" t="s">
        <v>121</v>
      </c>
      <c r="C60" s="46">
        <v>50</v>
      </c>
      <c r="D60" s="46">
        <v>3</v>
      </c>
      <c r="E60" s="46">
        <f t="shared" si="0"/>
        <v>150</v>
      </c>
      <c r="F60" s="55" t="s">
        <v>50</v>
      </c>
      <c r="G60" s="4"/>
      <c r="H60" s="4" t="s">
        <v>52</v>
      </c>
      <c r="I60" s="67" t="s">
        <v>69</v>
      </c>
      <c r="J60" s="1" t="s">
        <v>82</v>
      </c>
      <c r="K60" s="1" t="s">
        <v>55</v>
      </c>
      <c r="L60" s="65"/>
      <c r="M60" s="1"/>
      <c r="N60" s="1"/>
      <c r="O60" s="1"/>
      <c r="P60" s="1"/>
    </row>
    <row r="61" spans="1:16">
      <c r="A61" s="4"/>
      <c r="B61" s="50" t="s">
        <v>122</v>
      </c>
      <c r="C61" s="46">
        <v>10</v>
      </c>
      <c r="D61" s="46">
        <v>12</v>
      </c>
      <c r="E61" s="46">
        <f t="shared" si="0"/>
        <v>120</v>
      </c>
      <c r="F61" s="55" t="s">
        <v>50</v>
      </c>
      <c r="G61" s="4"/>
      <c r="H61" s="4" t="s">
        <v>52</v>
      </c>
      <c r="I61" s="67" t="s">
        <v>69</v>
      </c>
      <c r="J61" s="1" t="s">
        <v>82</v>
      </c>
      <c r="K61" s="1" t="s">
        <v>55</v>
      </c>
      <c r="L61" s="65"/>
      <c r="M61" s="1"/>
      <c r="N61" s="1"/>
      <c r="O61" s="1"/>
      <c r="P61" s="1"/>
    </row>
    <row r="62" spans="1:16" ht="27.6">
      <c r="A62" s="4"/>
      <c r="B62" s="50" t="s">
        <v>123</v>
      </c>
      <c r="C62" s="46">
        <v>100</v>
      </c>
      <c r="D62" s="46">
        <v>2</v>
      </c>
      <c r="E62" s="46">
        <f t="shared" si="0"/>
        <v>200</v>
      </c>
      <c r="F62" s="55" t="s">
        <v>50</v>
      </c>
      <c r="G62" s="4"/>
      <c r="H62" s="4" t="s">
        <v>52</v>
      </c>
      <c r="I62" s="67" t="s">
        <v>69</v>
      </c>
      <c r="J62" s="1" t="s">
        <v>88</v>
      </c>
      <c r="K62" s="1" t="s">
        <v>55</v>
      </c>
      <c r="L62" s="65"/>
      <c r="M62" s="1"/>
      <c r="N62" s="1"/>
      <c r="O62" s="1"/>
      <c r="P62" s="1"/>
    </row>
    <row r="63" spans="1:16" ht="27.6">
      <c r="A63" s="4"/>
      <c r="B63" s="50" t="s">
        <v>124</v>
      </c>
      <c r="C63" s="46">
        <v>50</v>
      </c>
      <c r="D63" s="46">
        <v>5</v>
      </c>
      <c r="E63" s="46">
        <f t="shared" si="0"/>
        <v>250</v>
      </c>
      <c r="F63" s="55" t="s">
        <v>50</v>
      </c>
      <c r="G63" s="4"/>
      <c r="H63" s="4" t="s">
        <v>52</v>
      </c>
      <c r="I63" s="67" t="s">
        <v>69</v>
      </c>
      <c r="J63" s="1" t="s">
        <v>71</v>
      </c>
      <c r="K63" s="1" t="s">
        <v>55</v>
      </c>
      <c r="L63" s="65"/>
      <c r="M63" s="1"/>
      <c r="N63" s="1"/>
      <c r="O63" s="1"/>
      <c r="P63" s="1"/>
    </row>
    <row r="64" spans="1:16" ht="27.6">
      <c r="A64" s="4"/>
      <c r="B64" s="50" t="s">
        <v>125</v>
      </c>
      <c r="C64" s="46">
        <v>100</v>
      </c>
      <c r="D64" s="46">
        <v>15</v>
      </c>
      <c r="E64" s="46">
        <f t="shared" si="0"/>
        <v>1500</v>
      </c>
      <c r="F64" s="55" t="s">
        <v>50</v>
      </c>
      <c r="G64" s="4"/>
      <c r="H64" s="4" t="s">
        <v>52</v>
      </c>
      <c r="I64" s="67" t="s">
        <v>69</v>
      </c>
      <c r="J64" s="1" t="s">
        <v>88</v>
      </c>
      <c r="K64" s="1" t="s">
        <v>55</v>
      </c>
      <c r="L64" s="65"/>
      <c r="M64" s="1"/>
      <c r="N64" s="1"/>
      <c r="O64" s="1"/>
      <c r="P64" s="1"/>
    </row>
    <row r="65" spans="1:16">
      <c r="A65" s="4"/>
      <c r="B65" s="50" t="s">
        <v>126</v>
      </c>
      <c r="C65" s="46">
        <v>350</v>
      </c>
      <c r="D65" s="46">
        <v>3</v>
      </c>
      <c r="E65" s="46">
        <f t="shared" si="0"/>
        <v>1050</v>
      </c>
      <c r="F65" s="55" t="s">
        <v>50</v>
      </c>
      <c r="G65" s="4"/>
      <c r="H65" s="4" t="s">
        <v>52</v>
      </c>
      <c r="I65" s="67" t="s">
        <v>69</v>
      </c>
      <c r="J65" s="1" t="s">
        <v>88</v>
      </c>
      <c r="K65" s="1" t="s">
        <v>55</v>
      </c>
      <c r="L65" s="65"/>
      <c r="M65" s="1"/>
      <c r="N65" s="1"/>
      <c r="O65" s="1"/>
      <c r="P65" s="1"/>
    </row>
    <row r="66" spans="1:16">
      <c r="A66" s="4"/>
      <c r="B66" s="50" t="s">
        <v>127</v>
      </c>
      <c r="C66" s="46">
        <v>20</v>
      </c>
      <c r="D66" s="46">
        <v>5</v>
      </c>
      <c r="E66" s="46">
        <f t="shared" si="0"/>
        <v>100</v>
      </c>
      <c r="F66" s="55" t="s">
        <v>50</v>
      </c>
      <c r="G66" s="4"/>
      <c r="H66" s="4" t="s">
        <v>52</v>
      </c>
      <c r="I66" s="67" t="s">
        <v>69</v>
      </c>
      <c r="J66" s="1" t="s">
        <v>88</v>
      </c>
      <c r="K66" s="1" t="s">
        <v>55</v>
      </c>
      <c r="L66" s="65"/>
      <c r="M66" s="1"/>
      <c r="N66" s="1"/>
      <c r="O66" s="1"/>
      <c r="P66" s="1"/>
    </row>
    <row r="67" spans="1:16" ht="27.6">
      <c r="A67" s="4"/>
      <c r="B67" s="50" t="s">
        <v>128</v>
      </c>
      <c r="C67" s="46">
        <v>60</v>
      </c>
      <c r="D67" s="46">
        <v>5</v>
      </c>
      <c r="E67" s="46">
        <f t="shared" si="0"/>
        <v>300</v>
      </c>
      <c r="F67" s="55" t="s">
        <v>50</v>
      </c>
      <c r="G67" s="4"/>
      <c r="H67" s="4" t="s">
        <v>52</v>
      </c>
      <c r="I67" s="67" t="s">
        <v>69</v>
      </c>
      <c r="J67" s="1" t="s">
        <v>88</v>
      </c>
      <c r="K67" s="1" t="s">
        <v>55</v>
      </c>
      <c r="L67" s="65"/>
      <c r="M67" s="1"/>
      <c r="N67" s="1"/>
      <c r="O67" s="1"/>
      <c r="P67" s="1"/>
    </row>
    <row r="68" spans="1:16">
      <c r="A68" s="4"/>
      <c r="B68" s="50" t="s">
        <v>129</v>
      </c>
      <c r="C68" s="46">
        <v>10</v>
      </c>
      <c r="D68" s="46">
        <v>10</v>
      </c>
      <c r="E68" s="46">
        <f t="shared" si="0"/>
        <v>100</v>
      </c>
      <c r="F68" s="55" t="s">
        <v>50</v>
      </c>
      <c r="G68" s="4"/>
      <c r="H68" s="4" t="s">
        <v>52</v>
      </c>
      <c r="I68" s="67" t="s">
        <v>69</v>
      </c>
      <c r="J68" s="1" t="s">
        <v>88</v>
      </c>
      <c r="K68" s="1" t="s">
        <v>55</v>
      </c>
      <c r="L68" s="65"/>
      <c r="M68" s="1"/>
      <c r="N68" s="1"/>
      <c r="O68" s="1"/>
      <c r="P68" s="1"/>
    </row>
    <row r="69" spans="1:16" ht="27.6">
      <c r="A69" s="4"/>
      <c r="B69" s="50" t="s">
        <v>130</v>
      </c>
      <c r="C69" s="46">
        <v>8</v>
      </c>
      <c r="D69" s="46">
        <v>50</v>
      </c>
      <c r="E69" s="46">
        <f t="shared" si="0"/>
        <v>400</v>
      </c>
      <c r="F69" s="55" t="s">
        <v>50</v>
      </c>
      <c r="G69" s="4"/>
      <c r="H69" s="4" t="s">
        <v>52</v>
      </c>
      <c r="I69" s="67" t="s">
        <v>69</v>
      </c>
      <c r="J69" s="1" t="s">
        <v>82</v>
      </c>
      <c r="K69" s="1" t="s">
        <v>55</v>
      </c>
      <c r="L69" s="65"/>
      <c r="M69" s="1"/>
      <c r="N69" s="1"/>
      <c r="O69" s="1"/>
      <c r="P69" s="1"/>
    </row>
    <row r="70" spans="1:16" ht="27.6">
      <c r="A70" s="4"/>
      <c r="B70" s="50" t="s">
        <v>131</v>
      </c>
      <c r="C70" s="46">
        <v>20</v>
      </c>
      <c r="D70" s="46">
        <v>30</v>
      </c>
      <c r="E70" s="46">
        <f t="shared" si="0"/>
        <v>600</v>
      </c>
      <c r="F70" s="55" t="s">
        <v>50</v>
      </c>
      <c r="G70" s="4"/>
      <c r="H70" s="4" t="s">
        <v>52</v>
      </c>
      <c r="I70" s="67" t="s">
        <v>69</v>
      </c>
      <c r="J70" s="1" t="s">
        <v>88</v>
      </c>
      <c r="K70" s="1" t="s">
        <v>132</v>
      </c>
      <c r="L70" s="65"/>
      <c r="M70" s="1"/>
      <c r="N70" s="1"/>
      <c r="O70" s="1"/>
      <c r="P70" s="1"/>
    </row>
    <row r="71" spans="1:16" ht="41.45">
      <c r="A71" s="4"/>
      <c r="B71" s="50" t="s">
        <v>133</v>
      </c>
      <c r="C71" s="46">
        <v>1000</v>
      </c>
      <c r="D71" s="46">
        <v>20</v>
      </c>
      <c r="E71" s="46">
        <f t="shared" si="0"/>
        <v>20000</v>
      </c>
      <c r="F71" s="55" t="s">
        <v>50</v>
      </c>
      <c r="G71" s="4"/>
      <c r="H71" s="4" t="s">
        <v>52</v>
      </c>
      <c r="I71" s="67" t="s">
        <v>69</v>
      </c>
      <c r="J71" s="1" t="s">
        <v>88</v>
      </c>
      <c r="K71" s="60" t="s">
        <v>134</v>
      </c>
      <c r="L71" s="66" t="s">
        <v>135</v>
      </c>
      <c r="M71" s="1"/>
      <c r="N71" s="1"/>
      <c r="O71" s="1"/>
      <c r="P71" s="1"/>
    </row>
    <row r="72" spans="1:16" ht="27.6">
      <c r="A72" s="4"/>
      <c r="B72" s="50" t="s">
        <v>136</v>
      </c>
      <c r="C72" s="46">
        <v>6</v>
      </c>
      <c r="D72" s="46">
        <v>60</v>
      </c>
      <c r="E72" s="46">
        <f t="shared" si="0"/>
        <v>360</v>
      </c>
      <c r="F72" s="55" t="s">
        <v>50</v>
      </c>
      <c r="G72" s="4"/>
      <c r="H72" s="4" t="s">
        <v>52</v>
      </c>
      <c r="I72" s="67" t="s">
        <v>69</v>
      </c>
      <c r="J72" s="1" t="s">
        <v>54</v>
      </c>
      <c r="K72" s="1" t="s">
        <v>55</v>
      </c>
      <c r="L72" s="65"/>
      <c r="M72" s="1"/>
      <c r="N72" s="1"/>
      <c r="O72" s="1"/>
      <c r="P72" s="1"/>
    </row>
    <row r="73" spans="1:16" ht="27.6">
      <c r="A73" s="4"/>
      <c r="B73" s="50" t="s">
        <v>137</v>
      </c>
      <c r="C73" s="46">
        <v>10</v>
      </c>
      <c r="D73" s="46">
        <v>180</v>
      </c>
      <c r="E73" s="46">
        <f t="shared" si="0"/>
        <v>1800</v>
      </c>
      <c r="F73" s="55" t="s">
        <v>50</v>
      </c>
      <c r="G73" s="4"/>
      <c r="H73" s="4" t="s">
        <v>52</v>
      </c>
      <c r="I73" s="67" t="s">
        <v>69</v>
      </c>
      <c r="J73" s="1" t="s">
        <v>71</v>
      </c>
      <c r="K73" s="68" t="s">
        <v>62</v>
      </c>
      <c r="L73" s="65"/>
      <c r="M73" s="1"/>
      <c r="N73" s="1"/>
      <c r="O73" s="1"/>
      <c r="P73" s="1"/>
    </row>
    <row r="74" spans="1:16" ht="27.6">
      <c r="A74" s="4"/>
      <c r="B74" s="50" t="s">
        <v>138</v>
      </c>
      <c r="C74" s="46">
        <v>120</v>
      </c>
      <c r="D74" s="46">
        <v>4</v>
      </c>
      <c r="E74" s="46">
        <f t="shared" si="0"/>
        <v>480</v>
      </c>
      <c r="F74" s="55" t="s">
        <v>50</v>
      </c>
      <c r="G74" s="4"/>
      <c r="H74" s="4" t="s">
        <v>52</v>
      </c>
      <c r="I74" s="67" t="s">
        <v>69</v>
      </c>
      <c r="J74" s="1" t="s">
        <v>88</v>
      </c>
      <c r="K74" s="1" t="s">
        <v>55</v>
      </c>
      <c r="L74" s="65"/>
      <c r="M74" s="1"/>
      <c r="N74" s="1"/>
      <c r="O74" s="1"/>
      <c r="P74" s="1"/>
    </row>
    <row r="75" spans="1:16">
      <c r="A75" s="4"/>
      <c r="B75" s="50" t="s">
        <v>139</v>
      </c>
      <c r="C75" s="46">
        <v>200</v>
      </c>
      <c r="D75" s="46">
        <v>0.5</v>
      </c>
      <c r="E75" s="46">
        <f t="shared" si="0"/>
        <v>100</v>
      </c>
      <c r="F75" s="55" t="s">
        <v>50</v>
      </c>
      <c r="G75" s="4"/>
      <c r="H75" s="4" t="s">
        <v>52</v>
      </c>
      <c r="I75" s="67" t="s">
        <v>69</v>
      </c>
      <c r="J75" s="1" t="s">
        <v>88</v>
      </c>
      <c r="K75" s="1" t="s">
        <v>55</v>
      </c>
      <c r="L75" s="65"/>
      <c r="M75" s="1"/>
      <c r="N75" s="1"/>
      <c r="O75" s="1"/>
      <c r="P75" s="1"/>
    </row>
    <row r="76" spans="1:16" ht="27.6">
      <c r="A76" s="4"/>
      <c r="B76" s="50" t="s">
        <v>140</v>
      </c>
      <c r="C76" s="46">
        <v>100</v>
      </c>
      <c r="D76" s="46">
        <v>3</v>
      </c>
      <c r="E76" s="46">
        <f t="shared" si="0"/>
        <v>300</v>
      </c>
      <c r="F76" s="55" t="s">
        <v>50</v>
      </c>
      <c r="G76" s="4"/>
      <c r="H76" s="4" t="s">
        <v>52</v>
      </c>
      <c r="I76" s="67" t="s">
        <v>69</v>
      </c>
      <c r="J76" s="1" t="s">
        <v>82</v>
      </c>
      <c r="K76" s="1" t="s">
        <v>55</v>
      </c>
      <c r="L76" s="65"/>
      <c r="M76" s="1"/>
      <c r="N76" s="1"/>
      <c r="O76" s="1"/>
      <c r="P76" s="1"/>
    </row>
    <row r="77" spans="1:16" ht="27.6">
      <c r="A77" s="4"/>
      <c r="B77" s="50" t="s">
        <v>141</v>
      </c>
      <c r="C77" s="46">
        <v>5</v>
      </c>
      <c r="D77" s="46">
        <v>10</v>
      </c>
      <c r="E77" s="46">
        <f t="shared" si="0"/>
        <v>50</v>
      </c>
      <c r="F77" s="55" t="s">
        <v>50</v>
      </c>
      <c r="G77" s="4"/>
      <c r="H77" s="4" t="s">
        <v>52</v>
      </c>
      <c r="I77" s="67" t="s">
        <v>69</v>
      </c>
      <c r="J77" s="1" t="s">
        <v>88</v>
      </c>
      <c r="K77" s="1" t="s">
        <v>55</v>
      </c>
      <c r="L77" s="65"/>
      <c r="M77" s="1"/>
      <c r="N77" s="1"/>
      <c r="O77" s="1"/>
      <c r="P77" s="1"/>
    </row>
    <row r="78" spans="1:16">
      <c r="A78" s="4"/>
      <c r="B78" s="50" t="s">
        <v>142</v>
      </c>
      <c r="C78" s="46">
        <v>5</v>
      </c>
      <c r="D78" s="46">
        <v>15</v>
      </c>
      <c r="E78" s="46">
        <f t="shared" si="0"/>
        <v>75</v>
      </c>
      <c r="F78" s="55" t="s">
        <v>50</v>
      </c>
      <c r="G78" s="4"/>
      <c r="H78" s="4" t="s">
        <v>52</v>
      </c>
      <c r="I78" s="67" t="s">
        <v>69</v>
      </c>
      <c r="J78" s="1" t="s">
        <v>88</v>
      </c>
      <c r="K78" s="1" t="s">
        <v>55</v>
      </c>
      <c r="L78" s="65"/>
      <c r="M78" s="1"/>
      <c r="N78" s="1"/>
      <c r="O78" s="1"/>
      <c r="P78" s="1"/>
    </row>
    <row r="79" spans="1:16" ht="41.45">
      <c r="A79" s="4"/>
      <c r="B79" s="50" t="s">
        <v>143</v>
      </c>
      <c r="C79" s="46">
        <v>10</v>
      </c>
      <c r="D79" s="46">
        <v>8</v>
      </c>
      <c r="E79" s="46">
        <f t="shared" si="0"/>
        <v>80</v>
      </c>
      <c r="F79" s="55" t="s">
        <v>50</v>
      </c>
      <c r="G79" s="4"/>
      <c r="H79" s="4" t="s">
        <v>52</v>
      </c>
      <c r="I79" s="67" t="s">
        <v>69</v>
      </c>
      <c r="J79" s="1" t="s">
        <v>88</v>
      </c>
      <c r="K79" s="1" t="s">
        <v>55</v>
      </c>
      <c r="L79" s="65"/>
      <c r="M79" s="1"/>
      <c r="N79" s="1"/>
      <c r="O79" s="1"/>
      <c r="P79" s="1"/>
    </row>
    <row r="80" spans="1:16">
      <c r="A80" s="4"/>
      <c r="B80" s="50" t="s">
        <v>144</v>
      </c>
      <c r="C80" s="46">
        <v>6</v>
      </c>
      <c r="D80" s="46">
        <v>1</v>
      </c>
      <c r="E80" s="46">
        <f t="shared" si="0"/>
        <v>6</v>
      </c>
      <c r="F80" s="55" t="s">
        <v>50</v>
      </c>
      <c r="G80" s="4"/>
      <c r="H80" s="4" t="s">
        <v>52</v>
      </c>
      <c r="I80" s="67" t="s">
        <v>69</v>
      </c>
      <c r="J80" s="1" t="s">
        <v>88</v>
      </c>
      <c r="K80" s="1" t="s">
        <v>55</v>
      </c>
      <c r="L80" s="65"/>
      <c r="M80" s="1"/>
      <c r="N80" s="1"/>
      <c r="O80" s="1"/>
      <c r="P80" s="1"/>
    </row>
    <row r="81" spans="1:16">
      <c r="A81" s="4"/>
      <c r="B81" s="50" t="s">
        <v>145</v>
      </c>
      <c r="C81" s="46">
        <v>10</v>
      </c>
      <c r="D81" s="46">
        <v>5</v>
      </c>
      <c r="E81" s="46">
        <f t="shared" si="0"/>
        <v>50</v>
      </c>
      <c r="F81" s="55" t="s">
        <v>50</v>
      </c>
      <c r="G81" s="4"/>
      <c r="H81" s="4" t="s">
        <v>52</v>
      </c>
      <c r="I81" s="67" t="s">
        <v>69</v>
      </c>
      <c r="J81" s="1" t="s">
        <v>88</v>
      </c>
      <c r="K81" s="1" t="s">
        <v>55</v>
      </c>
      <c r="L81" s="65"/>
      <c r="M81" s="1"/>
      <c r="N81" s="1"/>
      <c r="O81" s="1"/>
      <c r="P81" s="1"/>
    </row>
    <row r="82" spans="1:16" ht="27.6">
      <c r="A82" s="4"/>
      <c r="B82" s="50" t="s">
        <v>146</v>
      </c>
      <c r="C82" s="46">
        <v>30</v>
      </c>
      <c r="D82" s="46">
        <v>1</v>
      </c>
      <c r="E82" s="46">
        <f t="shared" si="0"/>
        <v>30</v>
      </c>
      <c r="F82" s="55" t="s">
        <v>50</v>
      </c>
      <c r="G82" s="4"/>
      <c r="H82" s="4" t="s">
        <v>52</v>
      </c>
      <c r="I82" s="67" t="s">
        <v>69</v>
      </c>
      <c r="J82" s="1" t="s">
        <v>88</v>
      </c>
      <c r="K82" s="1" t="s">
        <v>55</v>
      </c>
      <c r="L82" s="65"/>
      <c r="M82" s="1"/>
      <c r="N82" s="1"/>
      <c r="O82" s="1"/>
      <c r="P82" s="1"/>
    </row>
    <row r="83" spans="1:16">
      <c r="A83" s="4"/>
      <c r="B83" s="50" t="s">
        <v>147</v>
      </c>
      <c r="C83" s="46">
        <v>70</v>
      </c>
      <c r="D83" s="46">
        <v>1</v>
      </c>
      <c r="E83" s="46">
        <f t="shared" si="0"/>
        <v>70</v>
      </c>
      <c r="F83" s="55" t="s">
        <v>50</v>
      </c>
      <c r="G83" s="4"/>
      <c r="H83" s="4" t="s">
        <v>52</v>
      </c>
      <c r="I83" s="67" t="s">
        <v>69</v>
      </c>
      <c r="J83" s="1" t="s">
        <v>88</v>
      </c>
      <c r="K83" s="1" t="s">
        <v>55</v>
      </c>
      <c r="L83" s="65"/>
      <c r="M83" s="1"/>
      <c r="N83" s="1"/>
      <c r="O83" s="1"/>
      <c r="P83" s="1"/>
    </row>
    <row r="84" spans="1:16">
      <c r="A84" s="4"/>
      <c r="B84" s="50" t="s">
        <v>148</v>
      </c>
      <c r="C84" s="46">
        <v>20</v>
      </c>
      <c r="D84" s="46">
        <v>2</v>
      </c>
      <c r="E84" s="46">
        <f t="shared" si="0"/>
        <v>40</v>
      </c>
      <c r="F84" s="55" t="s">
        <v>50</v>
      </c>
      <c r="G84" s="4"/>
      <c r="H84" s="4" t="s">
        <v>52</v>
      </c>
      <c r="I84" s="67" t="s">
        <v>69</v>
      </c>
      <c r="J84" s="1" t="s">
        <v>88</v>
      </c>
      <c r="K84" s="1" t="s">
        <v>55</v>
      </c>
      <c r="L84" s="65"/>
      <c r="M84" s="1"/>
      <c r="N84" s="1"/>
      <c r="O84" s="1"/>
      <c r="P84" s="1"/>
    </row>
    <row r="85" spans="1:16" ht="27.6">
      <c r="A85" s="4"/>
      <c r="B85" s="50" t="s">
        <v>149</v>
      </c>
      <c r="C85" s="46">
        <v>7</v>
      </c>
      <c r="D85" s="46">
        <v>100</v>
      </c>
      <c r="E85" s="46">
        <f t="shared" si="0"/>
        <v>700</v>
      </c>
      <c r="F85" s="55" t="s">
        <v>50</v>
      </c>
      <c r="G85" s="4"/>
      <c r="H85" s="4" t="s">
        <v>52</v>
      </c>
      <c r="I85" s="67" t="s">
        <v>69</v>
      </c>
      <c r="J85" s="1" t="s">
        <v>88</v>
      </c>
      <c r="K85" s="1" t="s">
        <v>55</v>
      </c>
      <c r="L85" s="65"/>
      <c r="M85" s="1"/>
      <c r="N85" s="1"/>
      <c r="O85" s="1"/>
      <c r="P85" s="1"/>
    </row>
    <row r="86" spans="1:16" ht="27.6">
      <c r="A86" s="4"/>
      <c r="B86" s="50" t="s">
        <v>150</v>
      </c>
      <c r="C86" s="46">
        <v>25</v>
      </c>
      <c r="D86" s="46">
        <v>10</v>
      </c>
      <c r="E86" s="46">
        <f t="shared" si="0"/>
        <v>250</v>
      </c>
      <c r="F86" s="55" t="s">
        <v>50</v>
      </c>
      <c r="G86" s="4"/>
      <c r="H86" s="4" t="s">
        <v>52</v>
      </c>
      <c r="I86" s="67" t="s">
        <v>69</v>
      </c>
      <c r="J86" s="1" t="s">
        <v>88</v>
      </c>
      <c r="K86" s="1" t="s">
        <v>55</v>
      </c>
      <c r="L86" s="65"/>
      <c r="M86" s="1"/>
      <c r="N86" s="1"/>
      <c r="O86" s="1"/>
      <c r="P86" s="1"/>
    </row>
    <row r="87" spans="1:16">
      <c r="A87" s="4"/>
      <c r="B87" s="50" t="s">
        <v>151</v>
      </c>
      <c r="C87" s="46">
        <v>30</v>
      </c>
      <c r="D87" s="46">
        <v>2</v>
      </c>
      <c r="E87" s="46">
        <f t="shared" si="0"/>
        <v>60</v>
      </c>
      <c r="F87" s="55" t="s">
        <v>50</v>
      </c>
      <c r="G87" s="4"/>
      <c r="H87" s="4" t="s">
        <v>52</v>
      </c>
      <c r="I87" s="67" t="s">
        <v>69</v>
      </c>
      <c r="J87" s="1" t="s">
        <v>88</v>
      </c>
      <c r="K87" s="1" t="s">
        <v>55</v>
      </c>
      <c r="L87" s="65"/>
      <c r="M87" s="1"/>
      <c r="N87" s="1"/>
      <c r="O87" s="1"/>
      <c r="P87" s="1"/>
    </row>
    <row r="88" spans="1:16" ht="41.45">
      <c r="A88" s="4"/>
      <c r="B88" s="50" t="s">
        <v>152</v>
      </c>
      <c r="C88" s="46">
        <v>16</v>
      </c>
      <c r="D88" s="46">
        <v>30</v>
      </c>
      <c r="E88" s="46">
        <f t="shared" si="0"/>
        <v>480</v>
      </c>
      <c r="F88" s="55" t="s">
        <v>50</v>
      </c>
      <c r="G88" s="4"/>
      <c r="H88" s="4" t="s">
        <v>52</v>
      </c>
      <c r="I88" s="67" t="s">
        <v>69</v>
      </c>
      <c r="J88" s="1" t="s">
        <v>71</v>
      </c>
      <c r="K88" s="1" t="s">
        <v>55</v>
      </c>
      <c r="L88" s="65"/>
      <c r="M88" s="1"/>
      <c r="N88" s="1"/>
      <c r="O88" s="1"/>
      <c r="P88" s="1"/>
    </row>
    <row r="89" spans="1:16" ht="27.6">
      <c r="A89" s="4"/>
      <c r="B89" s="50" t="s">
        <v>153</v>
      </c>
      <c r="C89" s="46">
        <v>50</v>
      </c>
      <c r="D89" s="46">
        <v>15</v>
      </c>
      <c r="E89" s="46">
        <f t="shared" ref="E89:E117" si="1">C89*D89</f>
        <v>750</v>
      </c>
      <c r="F89" s="55" t="s">
        <v>50</v>
      </c>
      <c r="G89" s="4"/>
      <c r="H89" s="4" t="s">
        <v>52</v>
      </c>
      <c r="I89" s="67" t="s">
        <v>69</v>
      </c>
      <c r="J89" s="1" t="s">
        <v>71</v>
      </c>
      <c r="K89" s="68" t="s">
        <v>62</v>
      </c>
      <c r="L89" s="65"/>
      <c r="M89" s="1"/>
      <c r="N89" s="1"/>
      <c r="O89" s="1"/>
      <c r="P89" s="1"/>
    </row>
    <row r="90" spans="1:16" ht="27.6">
      <c r="A90" s="4"/>
      <c r="B90" s="50" t="s">
        <v>154</v>
      </c>
      <c r="C90" s="46">
        <v>50</v>
      </c>
      <c r="D90" s="46">
        <v>15</v>
      </c>
      <c r="E90" s="46">
        <f t="shared" si="1"/>
        <v>750</v>
      </c>
      <c r="F90" s="55" t="s">
        <v>50</v>
      </c>
      <c r="G90" s="4"/>
      <c r="H90" s="4" t="s">
        <v>52</v>
      </c>
      <c r="I90" s="67" t="s">
        <v>69</v>
      </c>
      <c r="J90" s="1" t="s">
        <v>82</v>
      </c>
      <c r="K90" s="1" t="s">
        <v>55</v>
      </c>
      <c r="L90" s="65"/>
      <c r="M90" s="1"/>
      <c r="N90" s="1"/>
      <c r="O90" s="1"/>
      <c r="P90" s="1"/>
    </row>
    <row r="91" spans="1:16">
      <c r="A91" s="4"/>
      <c r="B91" s="50" t="s">
        <v>155</v>
      </c>
      <c r="C91" s="59">
        <v>15</v>
      </c>
      <c r="D91" s="59">
        <v>5</v>
      </c>
      <c r="E91" s="59">
        <f t="shared" si="1"/>
        <v>75</v>
      </c>
      <c r="F91" s="55" t="s">
        <v>50</v>
      </c>
      <c r="G91" s="4"/>
      <c r="H91" s="4" t="s">
        <v>52</v>
      </c>
      <c r="I91" s="67" t="s">
        <v>69</v>
      </c>
      <c r="J91" s="1" t="s">
        <v>54</v>
      </c>
      <c r="K91" s="1" t="s">
        <v>55</v>
      </c>
      <c r="L91" s="65"/>
      <c r="M91" s="1"/>
      <c r="N91" s="1"/>
      <c r="O91" s="1"/>
      <c r="P91" s="1"/>
    </row>
    <row r="92" spans="1:16" ht="27.6">
      <c r="A92" s="4"/>
      <c r="B92" s="50" t="s">
        <v>156</v>
      </c>
      <c r="C92" s="46">
        <v>50</v>
      </c>
      <c r="D92" s="46">
        <v>2</v>
      </c>
      <c r="E92" s="46">
        <f t="shared" si="1"/>
        <v>100</v>
      </c>
      <c r="F92" s="55" t="s">
        <v>50</v>
      </c>
      <c r="G92" s="4"/>
      <c r="H92" s="4" t="s">
        <v>52</v>
      </c>
      <c r="I92" s="67" t="s">
        <v>69</v>
      </c>
      <c r="J92" s="1" t="s">
        <v>71</v>
      </c>
      <c r="K92" s="1" t="s">
        <v>55</v>
      </c>
      <c r="L92" s="65"/>
      <c r="M92" s="1"/>
      <c r="N92" s="1"/>
      <c r="O92" s="1"/>
      <c r="P92" s="1"/>
    </row>
    <row r="93" spans="1:16">
      <c r="A93" s="4"/>
      <c r="B93" s="50" t="s">
        <v>157</v>
      </c>
      <c r="C93" s="46">
        <v>30</v>
      </c>
      <c r="D93" s="46">
        <v>2</v>
      </c>
      <c r="E93" s="46">
        <f t="shared" si="1"/>
        <v>60</v>
      </c>
      <c r="F93" s="55" t="s">
        <v>50</v>
      </c>
      <c r="G93" s="4"/>
      <c r="H93" s="4" t="s">
        <v>52</v>
      </c>
      <c r="I93" s="67" t="s">
        <v>69</v>
      </c>
      <c r="J93" s="1" t="s">
        <v>71</v>
      </c>
      <c r="K93" s="1" t="s">
        <v>55</v>
      </c>
      <c r="L93" s="65"/>
      <c r="M93" s="1"/>
      <c r="N93" s="1"/>
      <c r="O93" s="1"/>
      <c r="P93" s="1"/>
    </row>
    <row r="94" spans="1:16" ht="27.6">
      <c r="A94" s="4"/>
      <c r="B94" s="50" t="s">
        <v>158</v>
      </c>
      <c r="C94" s="46">
        <v>0</v>
      </c>
      <c r="D94" s="46">
        <v>15</v>
      </c>
      <c r="E94" s="46">
        <f t="shared" si="1"/>
        <v>0</v>
      </c>
      <c r="F94" s="55" t="s">
        <v>50</v>
      </c>
      <c r="G94" s="4"/>
      <c r="H94" s="4" t="s">
        <v>52</v>
      </c>
      <c r="I94" s="67" t="s">
        <v>159</v>
      </c>
      <c r="J94" s="1" t="s">
        <v>54</v>
      </c>
      <c r="K94" s="1" t="s">
        <v>160</v>
      </c>
      <c r="L94" s="65"/>
      <c r="M94" s="1"/>
      <c r="N94" s="1"/>
      <c r="O94" s="1"/>
      <c r="P94" s="1"/>
    </row>
    <row r="95" spans="1:16" ht="27.6">
      <c r="A95" s="4"/>
      <c r="B95" s="50" t="s">
        <v>161</v>
      </c>
      <c r="C95" s="46">
        <v>0</v>
      </c>
      <c r="D95" s="46">
        <v>400</v>
      </c>
      <c r="E95" s="46">
        <f t="shared" si="1"/>
        <v>0</v>
      </c>
      <c r="F95" s="55" t="s">
        <v>50</v>
      </c>
      <c r="G95" s="4"/>
      <c r="H95" s="4" t="s">
        <v>52</v>
      </c>
      <c r="I95" s="67" t="s">
        <v>159</v>
      </c>
      <c r="J95" s="1" t="s">
        <v>54</v>
      </c>
      <c r="K95" s="1" t="s">
        <v>160</v>
      </c>
      <c r="L95" s="65"/>
      <c r="M95" s="1"/>
      <c r="N95" s="1"/>
      <c r="O95" s="1"/>
      <c r="P95" s="1"/>
    </row>
    <row r="96" spans="1:16">
      <c r="A96" s="4"/>
      <c r="B96" s="50" t="s">
        <v>162</v>
      </c>
      <c r="C96" s="46">
        <v>5</v>
      </c>
      <c r="D96" s="46">
        <v>600</v>
      </c>
      <c r="E96" s="46">
        <f t="shared" si="1"/>
        <v>3000</v>
      </c>
      <c r="F96" s="55" t="s">
        <v>50</v>
      </c>
      <c r="G96" s="4"/>
      <c r="H96" s="4" t="s">
        <v>52</v>
      </c>
      <c r="I96" s="67" t="s">
        <v>163</v>
      </c>
      <c r="J96" s="1" t="s">
        <v>54</v>
      </c>
      <c r="K96" s="1" t="s">
        <v>55</v>
      </c>
      <c r="L96" s="65"/>
      <c r="M96" s="1"/>
      <c r="N96" s="1"/>
      <c r="O96" s="1"/>
      <c r="P96" s="1"/>
    </row>
    <row r="97" spans="1:16" ht="41.45">
      <c r="A97" s="4"/>
      <c r="B97" s="50" t="s">
        <v>164</v>
      </c>
      <c r="C97" s="46">
        <v>6</v>
      </c>
      <c r="D97" s="46">
        <v>500</v>
      </c>
      <c r="E97" s="46">
        <f t="shared" si="1"/>
        <v>3000</v>
      </c>
      <c r="F97" s="55" t="s">
        <v>50</v>
      </c>
      <c r="G97" s="4"/>
      <c r="H97" s="4" t="s">
        <v>52</v>
      </c>
      <c r="I97" s="67" t="s">
        <v>69</v>
      </c>
      <c r="J97" s="1" t="s">
        <v>54</v>
      </c>
      <c r="K97" s="1" t="s">
        <v>55</v>
      </c>
      <c r="L97" s="65"/>
      <c r="M97" s="1"/>
      <c r="N97" s="1"/>
      <c r="O97" s="1"/>
      <c r="P97" s="1"/>
    </row>
    <row r="98" spans="1:16" ht="27.6">
      <c r="A98" s="4"/>
      <c r="B98" s="50" t="s">
        <v>165</v>
      </c>
      <c r="C98" s="46">
        <v>14</v>
      </c>
      <c r="D98" s="46">
        <v>570</v>
      </c>
      <c r="E98" s="46">
        <f t="shared" si="1"/>
        <v>7980</v>
      </c>
      <c r="F98" s="55" t="s">
        <v>50</v>
      </c>
      <c r="G98" s="4"/>
      <c r="H98" s="4" t="s">
        <v>52</v>
      </c>
      <c r="I98" s="67" t="s">
        <v>69</v>
      </c>
      <c r="J98" s="1" t="s">
        <v>54</v>
      </c>
      <c r="K98" s="68" t="s">
        <v>62</v>
      </c>
      <c r="L98" s="65"/>
      <c r="M98" s="1"/>
      <c r="N98" s="1"/>
      <c r="O98" s="1"/>
      <c r="P98" s="1"/>
    </row>
    <row r="99" spans="1:16" ht="27.6">
      <c r="A99" s="4"/>
      <c r="B99" s="50" t="s">
        <v>166</v>
      </c>
      <c r="C99" s="59">
        <v>10</v>
      </c>
      <c r="D99" s="59">
        <v>300</v>
      </c>
      <c r="E99" s="59">
        <f t="shared" si="1"/>
        <v>3000</v>
      </c>
      <c r="F99" s="55" t="s">
        <v>50</v>
      </c>
      <c r="G99" s="4"/>
      <c r="H99" s="4" t="s">
        <v>52</v>
      </c>
      <c r="I99" s="67" t="s">
        <v>69</v>
      </c>
      <c r="J99" s="1" t="s">
        <v>54</v>
      </c>
      <c r="K99" s="68" t="s">
        <v>167</v>
      </c>
      <c r="L99" s="65"/>
      <c r="M99" s="1"/>
      <c r="N99" s="1"/>
      <c r="O99" s="1"/>
      <c r="P99" s="1"/>
    </row>
    <row r="100" spans="1:16" ht="27.6">
      <c r="A100" s="4"/>
      <c r="B100" s="50" t="s">
        <v>168</v>
      </c>
      <c r="C100" s="46">
        <v>4</v>
      </c>
      <c r="D100" s="46">
        <v>3500</v>
      </c>
      <c r="E100" s="46">
        <f t="shared" si="1"/>
        <v>14000</v>
      </c>
      <c r="F100" s="55" t="s">
        <v>50</v>
      </c>
      <c r="G100" s="4"/>
      <c r="H100" s="4" t="s">
        <v>52</v>
      </c>
      <c r="I100" s="67" t="s">
        <v>69</v>
      </c>
      <c r="J100" s="1" t="s">
        <v>82</v>
      </c>
      <c r="K100" s="1" t="s">
        <v>55</v>
      </c>
      <c r="L100" s="66" t="s">
        <v>169</v>
      </c>
      <c r="M100" s="1"/>
      <c r="N100" s="1"/>
      <c r="O100" s="1"/>
      <c r="P100" s="1"/>
    </row>
    <row r="101" spans="1:16" ht="27.6">
      <c r="A101" s="4"/>
      <c r="B101" s="50" t="s">
        <v>170</v>
      </c>
      <c r="C101" s="46">
        <v>4</v>
      </c>
      <c r="D101" s="46">
        <v>900</v>
      </c>
      <c r="E101" s="46">
        <f t="shared" si="1"/>
        <v>3600</v>
      </c>
      <c r="F101" s="55" t="s">
        <v>50</v>
      </c>
      <c r="G101" s="4"/>
      <c r="H101" s="4" t="s">
        <v>52</v>
      </c>
      <c r="I101" s="67" t="s">
        <v>69</v>
      </c>
      <c r="J101" s="1" t="s">
        <v>54</v>
      </c>
      <c r="K101" s="1" t="s">
        <v>55</v>
      </c>
      <c r="L101" s="65"/>
      <c r="M101" s="1"/>
      <c r="N101" s="1"/>
      <c r="O101" s="1"/>
      <c r="P101" s="1"/>
    </row>
    <row r="102" spans="1:16" ht="27.6">
      <c r="A102" s="4"/>
      <c r="B102" s="50" t="s">
        <v>171</v>
      </c>
      <c r="C102" s="59">
        <v>6</v>
      </c>
      <c r="D102" s="59">
        <v>500</v>
      </c>
      <c r="E102" s="59">
        <f t="shared" si="1"/>
        <v>3000</v>
      </c>
      <c r="F102" s="55" t="s">
        <v>50</v>
      </c>
      <c r="G102" s="4"/>
      <c r="H102" s="4" t="s">
        <v>52</v>
      </c>
      <c r="I102" s="67" t="s">
        <v>69</v>
      </c>
      <c r="J102" s="1" t="s">
        <v>54</v>
      </c>
      <c r="K102" s="68" t="s">
        <v>62</v>
      </c>
      <c r="L102" s="65"/>
      <c r="M102" s="1"/>
      <c r="N102" s="1"/>
      <c r="O102" s="1"/>
      <c r="P102" s="1"/>
    </row>
    <row r="103" spans="1:16">
      <c r="A103" s="4"/>
      <c r="B103" s="59" t="s">
        <v>172</v>
      </c>
      <c r="C103" s="59">
        <v>2</v>
      </c>
      <c r="D103" s="59">
        <v>200</v>
      </c>
      <c r="E103" s="59">
        <f t="shared" si="1"/>
        <v>400</v>
      </c>
      <c r="F103" s="55" t="s">
        <v>50</v>
      </c>
      <c r="G103" s="4"/>
      <c r="H103" s="4" t="s">
        <v>52</v>
      </c>
      <c r="I103" s="67" t="s">
        <v>69</v>
      </c>
      <c r="J103" s="1" t="s">
        <v>54</v>
      </c>
      <c r="K103" s="1" t="s">
        <v>55</v>
      </c>
      <c r="L103" s="65"/>
      <c r="M103" s="1"/>
      <c r="N103" s="1"/>
      <c r="O103" s="1"/>
      <c r="P103" s="1"/>
    </row>
    <row r="104" spans="1:16">
      <c r="A104" s="4"/>
      <c r="B104" s="59" t="s">
        <v>173</v>
      </c>
      <c r="C104" s="59">
        <v>40</v>
      </c>
      <c r="D104" s="59">
        <v>6</v>
      </c>
      <c r="E104" s="59">
        <f t="shared" si="1"/>
        <v>240</v>
      </c>
      <c r="F104" s="55" t="s">
        <v>50</v>
      </c>
      <c r="G104" s="4"/>
      <c r="H104" s="4" t="s">
        <v>52</v>
      </c>
      <c r="I104" s="67" t="s">
        <v>69</v>
      </c>
      <c r="J104" s="1" t="s">
        <v>54</v>
      </c>
      <c r="K104" s="68" t="s">
        <v>174</v>
      </c>
      <c r="L104" s="65"/>
      <c r="M104" s="1"/>
      <c r="N104" s="1"/>
      <c r="O104" s="1"/>
      <c r="P104" s="1"/>
    </row>
    <row r="105" spans="1:16">
      <c r="A105" s="4"/>
      <c r="B105" s="59" t="s">
        <v>175</v>
      </c>
      <c r="C105" s="59">
        <v>2</v>
      </c>
      <c r="D105" s="59">
        <v>45</v>
      </c>
      <c r="E105" s="59">
        <f t="shared" si="1"/>
        <v>90</v>
      </c>
      <c r="F105" s="55" t="s">
        <v>50</v>
      </c>
      <c r="G105" s="4"/>
      <c r="H105" s="4" t="s">
        <v>52</v>
      </c>
      <c r="I105" s="67" t="s">
        <v>69</v>
      </c>
      <c r="J105" s="1" t="s">
        <v>54</v>
      </c>
      <c r="K105" s="1" t="s">
        <v>55</v>
      </c>
      <c r="L105" s="65"/>
      <c r="M105" s="1"/>
      <c r="N105" s="1"/>
      <c r="O105" s="1"/>
      <c r="P105" s="1"/>
    </row>
    <row r="106" spans="1:16">
      <c r="A106" s="4"/>
      <c r="B106" s="59" t="s">
        <v>176</v>
      </c>
      <c r="C106" s="59">
        <v>500</v>
      </c>
      <c r="D106" s="59">
        <v>1</v>
      </c>
      <c r="E106" s="59">
        <f t="shared" si="1"/>
        <v>500</v>
      </c>
      <c r="F106" s="55" t="s">
        <v>50</v>
      </c>
      <c r="G106" s="4"/>
      <c r="H106" s="4" t="s">
        <v>52</v>
      </c>
      <c r="I106" s="67" t="s">
        <v>69</v>
      </c>
      <c r="J106" s="1" t="s">
        <v>54</v>
      </c>
      <c r="K106" s="1" t="s">
        <v>55</v>
      </c>
      <c r="L106" s="65"/>
      <c r="M106" s="1"/>
      <c r="N106" s="1"/>
      <c r="O106" s="1"/>
      <c r="P106" s="1"/>
    </row>
    <row r="107" spans="1:16">
      <c r="A107" s="4"/>
      <c r="B107" s="59" t="s">
        <v>177</v>
      </c>
      <c r="C107" s="59">
        <v>500</v>
      </c>
      <c r="D107" s="59">
        <v>2</v>
      </c>
      <c r="E107" s="59">
        <f t="shared" si="1"/>
        <v>1000</v>
      </c>
      <c r="F107" s="55" t="s">
        <v>50</v>
      </c>
      <c r="G107" s="4"/>
      <c r="H107" s="4" t="s">
        <v>52</v>
      </c>
      <c r="I107" s="67" t="s">
        <v>69</v>
      </c>
      <c r="J107" s="1" t="s">
        <v>54</v>
      </c>
      <c r="K107" s="1" t="s">
        <v>55</v>
      </c>
      <c r="L107" s="65"/>
      <c r="M107" s="1"/>
      <c r="N107" s="1"/>
      <c r="O107" s="1"/>
      <c r="P107" s="1"/>
    </row>
    <row r="108" spans="1:16">
      <c r="A108" s="4"/>
      <c r="B108" s="59" t="s">
        <v>178</v>
      </c>
      <c r="C108" s="59">
        <v>500</v>
      </c>
      <c r="D108" s="59">
        <v>3</v>
      </c>
      <c r="E108" s="59">
        <f t="shared" si="1"/>
        <v>1500</v>
      </c>
      <c r="F108" s="55" t="s">
        <v>50</v>
      </c>
      <c r="G108" s="4"/>
      <c r="H108" s="4" t="s">
        <v>52</v>
      </c>
      <c r="I108" s="67" t="s">
        <v>69</v>
      </c>
      <c r="J108" s="1" t="s">
        <v>54</v>
      </c>
      <c r="K108" s="1" t="s">
        <v>55</v>
      </c>
      <c r="L108" s="65"/>
      <c r="M108" s="1"/>
      <c r="N108" s="1"/>
      <c r="O108" s="1"/>
      <c r="P108" s="1"/>
    </row>
    <row r="109" spans="1:16">
      <c r="A109" s="4"/>
      <c r="B109" s="59" t="s">
        <v>179</v>
      </c>
      <c r="C109" s="59">
        <v>20</v>
      </c>
      <c r="D109" s="59">
        <v>0.5</v>
      </c>
      <c r="E109" s="59">
        <f t="shared" si="1"/>
        <v>10</v>
      </c>
      <c r="F109" s="55" t="s">
        <v>50</v>
      </c>
      <c r="G109" s="4"/>
      <c r="H109" s="4" t="s">
        <v>52</v>
      </c>
      <c r="I109" s="67" t="s">
        <v>69</v>
      </c>
      <c r="J109" s="1" t="s">
        <v>54</v>
      </c>
      <c r="K109" s="1" t="s">
        <v>55</v>
      </c>
      <c r="L109" s="65"/>
      <c r="M109" s="1"/>
      <c r="N109" s="1"/>
      <c r="O109" s="1"/>
      <c r="P109" s="1"/>
    </row>
    <row r="110" spans="1:16">
      <c r="A110" s="4"/>
      <c r="B110" s="59" t="s">
        <v>180</v>
      </c>
      <c r="C110" s="59">
        <v>2</v>
      </c>
      <c r="D110" s="59">
        <v>300</v>
      </c>
      <c r="E110" s="59">
        <f t="shared" si="1"/>
        <v>600</v>
      </c>
      <c r="F110" s="55"/>
      <c r="G110" s="4"/>
      <c r="H110" s="4" t="s">
        <v>52</v>
      </c>
      <c r="I110" s="67" t="s">
        <v>69</v>
      </c>
      <c r="J110" s="1"/>
      <c r="K110" s="68" t="s">
        <v>62</v>
      </c>
      <c r="L110" s="65"/>
      <c r="M110" s="1"/>
      <c r="N110" s="1"/>
      <c r="O110" s="1"/>
      <c r="P110" s="1"/>
    </row>
    <row r="111" spans="1:16" ht="27.6">
      <c r="A111" s="4"/>
      <c r="B111" s="50" t="s">
        <v>181</v>
      </c>
      <c r="C111" s="59">
        <v>4</v>
      </c>
      <c r="D111" s="59">
        <v>125</v>
      </c>
      <c r="E111" s="59">
        <f t="shared" si="1"/>
        <v>500</v>
      </c>
      <c r="F111" s="55" t="s">
        <v>50</v>
      </c>
      <c r="G111" s="4"/>
      <c r="H111" s="4" t="s">
        <v>52</v>
      </c>
      <c r="I111" s="67" t="s">
        <v>69</v>
      </c>
      <c r="J111" s="1" t="s">
        <v>54</v>
      </c>
      <c r="K111" s="68" t="s">
        <v>182</v>
      </c>
      <c r="L111" s="65"/>
      <c r="M111" s="1"/>
      <c r="N111" s="1"/>
      <c r="O111" s="1"/>
      <c r="P111" s="1"/>
    </row>
    <row r="112" spans="1:16" ht="41.45">
      <c r="A112" s="4"/>
      <c r="B112" s="50" t="s">
        <v>183</v>
      </c>
      <c r="C112" s="46">
        <v>4</v>
      </c>
      <c r="D112" s="46">
        <v>60</v>
      </c>
      <c r="E112" s="46">
        <f>C112*D112</f>
        <v>240</v>
      </c>
      <c r="F112" s="55" t="s">
        <v>50</v>
      </c>
      <c r="G112" s="4"/>
      <c r="H112" s="4" t="s">
        <v>52</v>
      </c>
      <c r="I112" s="67" t="s">
        <v>69</v>
      </c>
      <c r="J112" s="1" t="s">
        <v>54</v>
      </c>
      <c r="K112" s="68" t="s">
        <v>62</v>
      </c>
      <c r="L112" s="65"/>
      <c r="M112" s="1"/>
      <c r="N112" s="1"/>
      <c r="O112" s="1"/>
      <c r="P112" s="1"/>
    </row>
    <row r="113" spans="1:16" ht="27.6">
      <c r="A113" s="4"/>
      <c r="B113" s="50" t="s">
        <v>184</v>
      </c>
      <c r="C113" s="46">
        <v>20</v>
      </c>
      <c r="D113" s="46">
        <v>100</v>
      </c>
      <c r="E113" s="46">
        <f t="shared" si="1"/>
        <v>2000</v>
      </c>
      <c r="F113" s="55" t="s">
        <v>50</v>
      </c>
      <c r="G113" s="4"/>
      <c r="H113" s="4" t="s">
        <v>52</v>
      </c>
      <c r="I113" s="67" t="s">
        <v>53</v>
      </c>
      <c r="J113" s="1"/>
      <c r="K113" s="1" t="s">
        <v>55</v>
      </c>
      <c r="L113" s="65"/>
      <c r="M113" s="1"/>
      <c r="N113" s="1"/>
      <c r="O113" s="1"/>
      <c r="P113" s="1"/>
    </row>
    <row r="114" spans="1:16" ht="27.6">
      <c r="A114" s="4"/>
      <c r="B114" s="50" t="s">
        <v>185</v>
      </c>
      <c r="C114" s="46">
        <v>4</v>
      </c>
      <c r="D114" s="46">
        <v>400</v>
      </c>
      <c r="E114" s="46">
        <f t="shared" si="1"/>
        <v>1600</v>
      </c>
      <c r="F114" s="55" t="s">
        <v>50</v>
      </c>
      <c r="G114" s="4"/>
      <c r="H114" s="4" t="s">
        <v>52</v>
      </c>
      <c r="I114" s="67" t="s">
        <v>69</v>
      </c>
      <c r="J114" s="1" t="s">
        <v>54</v>
      </c>
      <c r="K114" s="1" t="s">
        <v>55</v>
      </c>
      <c r="L114" s="65"/>
      <c r="M114" s="1"/>
      <c r="N114" s="1"/>
      <c r="O114" s="1"/>
      <c r="P114" s="1"/>
    </row>
    <row r="115" spans="1:16" ht="27.6">
      <c r="A115" s="4"/>
      <c r="B115" s="50" t="s">
        <v>186</v>
      </c>
      <c r="C115" s="46">
        <v>70</v>
      </c>
      <c r="D115" s="46">
        <v>40</v>
      </c>
      <c r="E115" s="46">
        <f t="shared" si="1"/>
        <v>2800</v>
      </c>
      <c r="F115" s="55" t="s">
        <v>50</v>
      </c>
      <c r="G115" s="4"/>
      <c r="H115" s="4" t="s">
        <v>52</v>
      </c>
      <c r="I115" s="67" t="s">
        <v>69</v>
      </c>
      <c r="J115" s="1" t="s">
        <v>54</v>
      </c>
      <c r="K115" s="1" t="s">
        <v>55</v>
      </c>
      <c r="L115" s="65"/>
      <c r="M115" s="1"/>
      <c r="N115" s="1"/>
      <c r="O115" s="1"/>
      <c r="P115" s="1"/>
    </row>
    <row r="116" spans="1:16" ht="27.6">
      <c r="A116" s="4"/>
      <c r="B116" s="50" t="s">
        <v>187</v>
      </c>
      <c r="C116" s="46">
        <v>120</v>
      </c>
      <c r="D116" s="46">
        <v>30</v>
      </c>
      <c r="E116" s="46">
        <f t="shared" si="1"/>
        <v>3600</v>
      </c>
      <c r="F116" s="55" t="s">
        <v>50</v>
      </c>
      <c r="G116" s="4"/>
      <c r="H116" s="4" t="s">
        <v>52</v>
      </c>
      <c r="I116" s="67" t="s">
        <v>69</v>
      </c>
      <c r="J116" s="1" t="s">
        <v>54</v>
      </c>
      <c r="K116" s="1" t="s">
        <v>55</v>
      </c>
      <c r="L116" s="65"/>
      <c r="M116" s="1"/>
      <c r="N116" s="1"/>
      <c r="O116" s="1"/>
      <c r="P116" s="1"/>
    </row>
    <row r="117" spans="1:16">
      <c r="A117" s="4"/>
      <c r="B117" s="50" t="s">
        <v>188</v>
      </c>
      <c r="C117" s="46">
        <v>20</v>
      </c>
      <c r="D117" s="46">
        <v>500</v>
      </c>
      <c r="E117" s="46">
        <f t="shared" si="1"/>
        <v>10000</v>
      </c>
      <c r="F117" s="55" t="s">
        <v>50</v>
      </c>
      <c r="G117" s="4"/>
      <c r="H117" s="4" t="s">
        <v>52</v>
      </c>
      <c r="I117" s="67" t="s">
        <v>69</v>
      </c>
      <c r="J117" s="1" t="s">
        <v>54</v>
      </c>
      <c r="K117" s="1" t="s">
        <v>55</v>
      </c>
      <c r="L117" s="65"/>
      <c r="M117" s="1"/>
      <c r="N117" s="1"/>
      <c r="O117" s="1"/>
      <c r="P117" s="1"/>
    </row>
    <row r="118" spans="1:16" ht="57.6" hidden="1">
      <c r="A118" s="4"/>
      <c r="B118" s="4" t="s">
        <v>189</v>
      </c>
      <c r="C118" s="4">
        <v>2</v>
      </c>
      <c r="D118" s="4"/>
      <c r="E118" s="17">
        <v>2000</v>
      </c>
      <c r="F118" s="1" t="s">
        <v>190</v>
      </c>
      <c r="G118" s="4" t="s">
        <v>191</v>
      </c>
      <c r="H118" s="4" t="s">
        <v>192</v>
      </c>
      <c r="I118" s="1"/>
      <c r="K118" s="11"/>
      <c r="L118"/>
    </row>
    <row r="119" spans="1:16" ht="57.6" hidden="1">
      <c r="A119" s="4"/>
      <c r="B119" s="4" t="s">
        <v>193</v>
      </c>
      <c r="C119" s="4">
        <v>1</v>
      </c>
      <c r="D119" s="4"/>
      <c r="E119" s="17">
        <v>3000</v>
      </c>
      <c r="F119" s="1" t="s">
        <v>194</v>
      </c>
      <c r="G119" s="4" t="s">
        <v>191</v>
      </c>
      <c r="H119" s="4" t="s">
        <v>192</v>
      </c>
      <c r="I119" s="1"/>
      <c r="K119" s="11"/>
      <c r="L119" s="11"/>
    </row>
    <row r="120" spans="1:16" ht="57.6" hidden="1">
      <c r="A120" s="4"/>
      <c r="B120" s="4" t="s">
        <v>195</v>
      </c>
      <c r="C120" s="4">
        <v>4</v>
      </c>
      <c r="D120" s="4"/>
      <c r="E120" s="18">
        <f>1000*4</f>
        <v>4000</v>
      </c>
      <c r="F120" s="1" t="s">
        <v>196</v>
      </c>
      <c r="G120" s="4" t="s">
        <v>191</v>
      </c>
      <c r="H120" s="4" t="s">
        <v>192</v>
      </c>
      <c r="I120" s="1"/>
      <c r="K120" s="12"/>
      <c r="L120"/>
    </row>
    <row r="121" spans="1:16" ht="28.9" hidden="1">
      <c r="A121" s="4"/>
      <c r="B121" s="4" t="s">
        <v>197</v>
      </c>
      <c r="C121" s="4">
        <v>6</v>
      </c>
      <c r="D121" s="4"/>
      <c r="E121" s="19">
        <v>2000</v>
      </c>
      <c r="F121" s="1" t="s">
        <v>198</v>
      </c>
      <c r="G121" s="4"/>
      <c r="H121" s="4" t="s">
        <v>192</v>
      </c>
      <c r="I121" s="1"/>
      <c r="K121" s="12"/>
      <c r="L121"/>
    </row>
    <row r="122" spans="1:16" ht="28.9" hidden="1">
      <c r="A122" s="4"/>
      <c r="B122" s="4" t="s">
        <v>199</v>
      </c>
      <c r="C122" s="4">
        <v>6</v>
      </c>
      <c r="D122" s="4"/>
      <c r="E122" s="19">
        <v>1500</v>
      </c>
      <c r="F122" s="1" t="s">
        <v>190</v>
      </c>
      <c r="G122" s="4"/>
      <c r="H122" s="4" t="s">
        <v>192</v>
      </c>
      <c r="I122" s="1"/>
      <c r="L122"/>
    </row>
    <row r="123" spans="1:16" ht="28.9" hidden="1">
      <c r="A123" s="4"/>
      <c r="B123" s="4" t="s">
        <v>200</v>
      </c>
      <c r="C123" s="4">
        <v>6</v>
      </c>
      <c r="D123" s="4"/>
      <c r="E123" s="19">
        <v>3000</v>
      </c>
      <c r="F123" s="1" t="s">
        <v>190</v>
      </c>
      <c r="G123" s="4"/>
      <c r="H123" s="4" t="s">
        <v>192</v>
      </c>
      <c r="I123" s="1"/>
      <c r="L123"/>
    </row>
    <row r="124" spans="1:16" ht="28.9" hidden="1">
      <c r="A124" s="4"/>
      <c r="B124" s="4" t="s">
        <v>201</v>
      </c>
      <c r="C124" s="34">
        <v>200000</v>
      </c>
      <c r="D124" s="4"/>
      <c r="E124" s="18">
        <v>1000000</v>
      </c>
      <c r="F124" s="1" t="s">
        <v>202</v>
      </c>
      <c r="G124" s="4"/>
      <c r="H124" s="4" t="s">
        <v>192</v>
      </c>
      <c r="I124" s="1" t="s">
        <v>203</v>
      </c>
      <c r="L124"/>
    </row>
    <row r="125" spans="1:16" hidden="1">
      <c r="A125" s="4"/>
      <c r="B125" s="13" t="s">
        <v>204</v>
      </c>
      <c r="C125" s="1"/>
      <c r="D125" s="1"/>
      <c r="E125" s="7"/>
      <c r="F125" s="8"/>
      <c r="G125" s="4"/>
      <c r="H125" s="4" t="s">
        <v>205</v>
      </c>
      <c r="I125" s="1"/>
      <c r="L125"/>
    </row>
    <row r="126" spans="1:16" ht="28.9" hidden="1">
      <c r="A126" s="4"/>
      <c r="B126" s="1" t="s">
        <v>206</v>
      </c>
      <c r="C126" s="1">
        <v>10</v>
      </c>
      <c r="D126" s="1">
        <v>370</v>
      </c>
      <c r="E126" s="7">
        <f t="shared" ref="E126:E140" si="2">C126*D126</f>
        <v>3700</v>
      </c>
      <c r="F126" s="14">
        <v>43130</v>
      </c>
      <c r="G126" s="4" t="s">
        <v>207</v>
      </c>
      <c r="H126" s="4" t="s">
        <v>205</v>
      </c>
      <c r="I126" s="1"/>
      <c r="L126"/>
    </row>
    <row r="127" spans="1:16" hidden="1">
      <c r="A127" s="4"/>
      <c r="B127" s="1" t="s">
        <v>208</v>
      </c>
      <c r="C127" s="1">
        <v>10</v>
      </c>
      <c r="D127" s="1">
        <v>450</v>
      </c>
      <c r="E127" s="7">
        <f t="shared" si="2"/>
        <v>4500</v>
      </c>
      <c r="F127" s="14">
        <v>43130</v>
      </c>
      <c r="G127" s="4"/>
      <c r="H127" s="4" t="s">
        <v>205</v>
      </c>
      <c r="I127" s="1"/>
      <c r="L127"/>
    </row>
    <row r="128" spans="1:16" ht="43.15" hidden="1">
      <c r="A128" s="4"/>
      <c r="B128" s="1" t="s">
        <v>209</v>
      </c>
      <c r="C128" s="1">
        <v>10</v>
      </c>
      <c r="D128" s="1">
        <v>120</v>
      </c>
      <c r="E128" s="7">
        <f t="shared" si="2"/>
        <v>1200</v>
      </c>
      <c r="F128" s="14">
        <v>43130</v>
      </c>
      <c r="G128" s="4" t="s">
        <v>210</v>
      </c>
      <c r="H128" s="4" t="s">
        <v>205</v>
      </c>
      <c r="I128" s="1"/>
      <c r="L128"/>
    </row>
    <row r="129" spans="1:12" ht="72" hidden="1">
      <c r="A129" s="4"/>
      <c r="B129" s="1" t="s">
        <v>211</v>
      </c>
      <c r="C129" s="1">
        <v>10</v>
      </c>
      <c r="D129" s="1">
        <v>450</v>
      </c>
      <c r="E129" s="7">
        <f t="shared" si="2"/>
        <v>4500</v>
      </c>
      <c r="F129" s="14">
        <v>43130</v>
      </c>
      <c r="G129" s="4" t="s">
        <v>212</v>
      </c>
      <c r="H129" s="4" t="s">
        <v>205</v>
      </c>
      <c r="I129" s="1"/>
      <c r="L129"/>
    </row>
    <row r="130" spans="1:12" hidden="1">
      <c r="A130" s="4"/>
      <c r="B130" s="1" t="s">
        <v>213</v>
      </c>
      <c r="C130" s="1">
        <v>20</v>
      </c>
      <c r="D130" s="1">
        <v>20</v>
      </c>
      <c r="E130" s="7">
        <f t="shared" si="2"/>
        <v>400</v>
      </c>
      <c r="F130" s="14">
        <v>43130</v>
      </c>
      <c r="G130" s="4"/>
      <c r="H130" s="4" t="s">
        <v>205</v>
      </c>
      <c r="I130" s="1"/>
      <c r="L130"/>
    </row>
    <row r="131" spans="1:12" ht="28.9" hidden="1">
      <c r="A131" s="4"/>
      <c r="B131" s="1" t="s">
        <v>214</v>
      </c>
      <c r="C131" s="1">
        <v>10</v>
      </c>
      <c r="D131" s="1">
        <v>950</v>
      </c>
      <c r="E131" s="7">
        <f t="shared" si="2"/>
        <v>9500</v>
      </c>
      <c r="F131" s="14">
        <v>43130</v>
      </c>
      <c r="G131" s="4" t="s">
        <v>215</v>
      </c>
      <c r="H131" s="4" t="s">
        <v>205</v>
      </c>
      <c r="I131" s="1"/>
      <c r="L131" t="s">
        <v>20</v>
      </c>
    </row>
    <row r="132" spans="1:12" hidden="1">
      <c r="A132" s="4"/>
      <c r="B132" s="1" t="s">
        <v>216</v>
      </c>
      <c r="C132" s="1">
        <v>20</v>
      </c>
      <c r="D132" s="1">
        <v>10</v>
      </c>
      <c r="E132" s="7">
        <f t="shared" si="2"/>
        <v>200</v>
      </c>
      <c r="F132" s="14">
        <v>43130</v>
      </c>
      <c r="G132" s="4"/>
      <c r="H132" s="4" t="s">
        <v>205</v>
      </c>
      <c r="I132" s="1"/>
      <c r="L132"/>
    </row>
    <row r="133" spans="1:12" hidden="1">
      <c r="A133" s="4"/>
      <c r="B133" s="1" t="s">
        <v>217</v>
      </c>
      <c r="C133" s="1">
        <v>10</v>
      </c>
      <c r="D133" s="1">
        <v>150</v>
      </c>
      <c r="E133" s="7">
        <f t="shared" si="2"/>
        <v>1500</v>
      </c>
      <c r="F133" s="14">
        <v>43130</v>
      </c>
      <c r="G133" s="4" t="s">
        <v>218</v>
      </c>
      <c r="H133" s="4" t="s">
        <v>205</v>
      </c>
      <c r="I133" s="1"/>
      <c r="L133"/>
    </row>
    <row r="134" spans="1:12" ht="28.9" hidden="1">
      <c r="A134" s="4"/>
      <c r="B134" s="1" t="s">
        <v>219</v>
      </c>
      <c r="C134" s="1">
        <v>40</v>
      </c>
      <c r="D134" s="1">
        <v>20</v>
      </c>
      <c r="E134" s="7">
        <f t="shared" si="2"/>
        <v>800</v>
      </c>
      <c r="F134" s="14">
        <v>43130</v>
      </c>
      <c r="G134" s="4" t="s">
        <v>220</v>
      </c>
      <c r="H134" s="4" t="s">
        <v>205</v>
      </c>
      <c r="I134" s="1"/>
      <c r="L134"/>
    </row>
    <row r="135" spans="1:12" ht="57.6" hidden="1">
      <c r="A135" s="4"/>
      <c r="B135" s="1" t="s">
        <v>221</v>
      </c>
      <c r="C135" s="1">
        <v>10</v>
      </c>
      <c r="D135" s="1">
        <v>50</v>
      </c>
      <c r="E135" s="7">
        <f t="shared" si="2"/>
        <v>500</v>
      </c>
      <c r="F135" s="14">
        <v>43130</v>
      </c>
      <c r="G135" s="4" t="s">
        <v>222</v>
      </c>
      <c r="H135" s="4" t="s">
        <v>205</v>
      </c>
      <c r="I135" s="1"/>
      <c r="L135"/>
    </row>
    <row r="136" spans="1:12" ht="28.9" hidden="1">
      <c r="A136" s="4"/>
      <c r="B136" s="1" t="s">
        <v>223</v>
      </c>
      <c r="C136" s="1">
        <v>10</v>
      </c>
      <c r="D136" s="1">
        <v>50</v>
      </c>
      <c r="E136" s="7">
        <f t="shared" si="2"/>
        <v>500</v>
      </c>
      <c r="F136" s="14">
        <v>43130</v>
      </c>
      <c r="G136" s="4" t="s">
        <v>224</v>
      </c>
      <c r="H136" s="4" t="s">
        <v>205</v>
      </c>
      <c r="I136" s="1"/>
      <c r="L136"/>
    </row>
    <row r="137" spans="1:12" ht="28.9" hidden="1">
      <c r="A137" s="4"/>
      <c r="B137" s="1" t="s">
        <v>225</v>
      </c>
      <c r="C137" s="1">
        <v>10</v>
      </c>
      <c r="D137" s="1">
        <v>30</v>
      </c>
      <c r="E137" s="7">
        <f t="shared" si="2"/>
        <v>300</v>
      </c>
      <c r="F137" s="14">
        <v>43130</v>
      </c>
      <c r="G137" s="4" t="s">
        <v>224</v>
      </c>
      <c r="H137" s="4" t="s">
        <v>205</v>
      </c>
      <c r="I137" s="1"/>
      <c r="L137"/>
    </row>
    <row r="138" spans="1:12" ht="28.9" hidden="1">
      <c r="A138" s="4"/>
      <c r="B138" s="1" t="s">
        <v>226</v>
      </c>
      <c r="C138" s="1">
        <v>10</v>
      </c>
      <c r="D138" s="1">
        <v>20</v>
      </c>
      <c r="E138" s="7">
        <f t="shared" si="2"/>
        <v>200</v>
      </c>
      <c r="F138" s="14">
        <v>43130</v>
      </c>
      <c r="G138" s="4" t="s">
        <v>227</v>
      </c>
      <c r="H138" s="4" t="s">
        <v>205</v>
      </c>
      <c r="I138" s="1"/>
      <c r="L138"/>
    </row>
    <row r="139" spans="1:12" ht="43.15" hidden="1">
      <c r="A139" s="4"/>
      <c r="B139" s="1" t="s">
        <v>228</v>
      </c>
      <c r="C139" s="1">
        <v>5</v>
      </c>
      <c r="D139" s="1">
        <v>210</v>
      </c>
      <c r="E139" s="7">
        <f t="shared" si="2"/>
        <v>1050</v>
      </c>
      <c r="F139" s="14">
        <v>43130</v>
      </c>
      <c r="G139" s="4" t="s">
        <v>229</v>
      </c>
      <c r="H139" s="4" t="s">
        <v>205</v>
      </c>
      <c r="I139" s="1"/>
      <c r="L139"/>
    </row>
    <row r="140" spans="1:12" ht="43.15" hidden="1">
      <c r="A140" s="4"/>
      <c r="B140" s="1" t="s">
        <v>230</v>
      </c>
      <c r="C140" s="1">
        <v>10</v>
      </c>
      <c r="D140" s="1">
        <v>190</v>
      </c>
      <c r="E140" s="7">
        <f t="shared" si="2"/>
        <v>1900</v>
      </c>
      <c r="F140" s="14">
        <v>43130</v>
      </c>
      <c r="G140" s="4" t="s">
        <v>231</v>
      </c>
      <c r="H140" s="4" t="s">
        <v>205</v>
      </c>
      <c r="I140" s="1"/>
      <c r="L140" t="s">
        <v>20</v>
      </c>
    </row>
    <row r="141" spans="1:12" ht="57.6" hidden="1">
      <c r="A141" s="4"/>
      <c r="B141" s="1" t="s">
        <v>232</v>
      </c>
      <c r="C141" s="1"/>
      <c r="D141" s="1"/>
      <c r="E141" s="25">
        <v>1600000</v>
      </c>
      <c r="F141" s="14">
        <v>2018</v>
      </c>
      <c r="G141" s="4" t="s">
        <v>233</v>
      </c>
      <c r="H141" s="4" t="s">
        <v>205</v>
      </c>
      <c r="I141" s="4" t="s">
        <v>234</v>
      </c>
      <c r="L141"/>
    </row>
    <row r="142" spans="1:12" ht="28.9" hidden="1">
      <c r="A142" s="4"/>
      <c r="B142" s="4" t="s">
        <v>235</v>
      </c>
      <c r="C142" s="1">
        <v>1</v>
      </c>
      <c r="D142" s="1"/>
      <c r="E142" s="25">
        <v>3200</v>
      </c>
      <c r="F142" s="14"/>
      <c r="G142" s="4"/>
      <c r="H142" s="4"/>
      <c r="I142" s="4" t="s">
        <v>203</v>
      </c>
      <c r="K142" s="12"/>
      <c r="L142" s="12"/>
    </row>
    <row r="143" spans="1:12" ht="28.9" hidden="1">
      <c r="A143" s="4"/>
      <c r="B143" s="4" t="s">
        <v>236</v>
      </c>
      <c r="C143" s="1"/>
      <c r="D143" s="1"/>
      <c r="E143" s="25">
        <v>3200</v>
      </c>
      <c r="F143" s="14"/>
      <c r="G143" s="4"/>
      <c r="H143" s="4"/>
      <c r="I143" s="4" t="s">
        <v>203</v>
      </c>
      <c r="L143"/>
    </row>
    <row r="144" spans="1:12" ht="43.15" hidden="1">
      <c r="A144" s="4"/>
      <c r="B144" s="4" t="s">
        <v>237</v>
      </c>
      <c r="C144" s="1"/>
      <c r="D144" s="1"/>
      <c r="E144" s="25">
        <v>6400</v>
      </c>
      <c r="F144" s="14"/>
      <c r="G144" s="4"/>
      <c r="H144" s="4"/>
      <c r="I144" s="4" t="s">
        <v>203</v>
      </c>
      <c r="L144"/>
    </row>
    <row r="145" spans="1:11" customFormat="1" ht="43.15" hidden="1">
      <c r="A145" s="4"/>
      <c r="B145" s="4" t="s">
        <v>237</v>
      </c>
      <c r="C145" s="1"/>
      <c r="D145" s="1"/>
      <c r="E145" s="25">
        <v>6400</v>
      </c>
      <c r="F145" s="14"/>
      <c r="G145" s="4"/>
      <c r="H145" s="4"/>
      <c r="I145" s="4" t="s">
        <v>203</v>
      </c>
    </row>
    <row r="146" spans="1:11" customFormat="1" ht="43.15" hidden="1">
      <c r="A146" s="4"/>
      <c r="B146" s="4" t="s">
        <v>237</v>
      </c>
      <c r="C146" s="1"/>
      <c r="D146" s="1"/>
      <c r="E146" s="25">
        <v>6400</v>
      </c>
      <c r="F146" s="14"/>
      <c r="G146" s="4"/>
      <c r="H146" s="4"/>
      <c r="I146" s="4" t="s">
        <v>203</v>
      </c>
    </row>
    <row r="147" spans="1:11" customFormat="1" ht="28.9" hidden="1">
      <c r="A147" s="4"/>
      <c r="B147" s="4" t="s">
        <v>238</v>
      </c>
      <c r="C147" s="1"/>
      <c r="D147" s="1"/>
      <c r="E147" s="25">
        <f>5*500</f>
        <v>2500</v>
      </c>
      <c r="F147" s="14"/>
      <c r="G147" s="4"/>
      <c r="H147" s="4"/>
      <c r="I147" s="4" t="s">
        <v>203</v>
      </c>
    </row>
    <row r="148" spans="1:11" customFormat="1" ht="28.9" hidden="1">
      <c r="A148" s="4"/>
      <c r="B148" s="4" t="s">
        <v>239</v>
      </c>
      <c r="C148" s="1"/>
      <c r="D148" s="1"/>
      <c r="E148" s="25">
        <f>10*300</f>
        <v>3000</v>
      </c>
      <c r="F148" s="14"/>
      <c r="G148" s="4"/>
      <c r="H148" s="4"/>
      <c r="I148" s="4"/>
    </row>
    <row r="149" spans="1:11" customFormat="1" ht="28.9" hidden="1">
      <c r="A149" s="4"/>
      <c r="B149" s="1" t="s">
        <v>240</v>
      </c>
      <c r="C149" s="1">
        <v>1</v>
      </c>
      <c r="D149" s="4"/>
      <c r="E149" s="27">
        <v>500000</v>
      </c>
      <c r="F149" s="22">
        <v>43160</v>
      </c>
      <c r="G149" s="4" t="s">
        <v>241</v>
      </c>
      <c r="H149" s="4" t="s">
        <v>242</v>
      </c>
      <c r="I149" s="4" t="s">
        <v>243</v>
      </c>
      <c r="J149" s="36"/>
    </row>
    <row r="150" spans="1:11" customFormat="1" ht="57.6" hidden="1">
      <c r="A150" s="4"/>
      <c r="B150" s="4" t="s">
        <v>244</v>
      </c>
      <c r="C150" s="1">
        <v>1</v>
      </c>
      <c r="D150" s="4"/>
      <c r="E150" s="27">
        <v>300000</v>
      </c>
      <c r="F150" s="22">
        <v>43160</v>
      </c>
      <c r="G150" s="4" t="s">
        <v>245</v>
      </c>
      <c r="H150" s="4" t="s">
        <v>242</v>
      </c>
      <c r="I150" s="4" t="s">
        <v>246</v>
      </c>
      <c r="J150" s="35"/>
    </row>
    <row r="151" spans="1:11" customFormat="1" ht="57.6" hidden="1">
      <c r="A151" s="4"/>
      <c r="B151" s="1" t="s">
        <v>247</v>
      </c>
      <c r="C151" s="1">
        <v>1</v>
      </c>
      <c r="D151" s="4"/>
      <c r="E151" s="28">
        <v>4000000</v>
      </c>
      <c r="F151" s="22">
        <v>43160</v>
      </c>
      <c r="G151" s="4" t="s">
        <v>248</v>
      </c>
      <c r="H151" s="4" t="s">
        <v>242</v>
      </c>
      <c r="I151" s="4" t="s">
        <v>249</v>
      </c>
      <c r="J151" s="1"/>
    </row>
    <row r="152" spans="1:11" customFormat="1" ht="57.6" hidden="1" customHeight="1">
      <c r="A152" s="4"/>
      <c r="B152" s="1" t="s">
        <v>250</v>
      </c>
      <c r="C152" s="21">
        <f>250000+62000</f>
        <v>312000</v>
      </c>
      <c r="D152" s="4"/>
      <c r="E152" s="28">
        <v>273000</v>
      </c>
      <c r="F152" s="22">
        <v>43191</v>
      </c>
      <c r="G152" s="4" t="s">
        <v>251</v>
      </c>
      <c r="H152" s="4" t="s">
        <v>242</v>
      </c>
      <c r="I152" s="4" t="s">
        <v>252</v>
      </c>
      <c r="J152" s="24" t="s">
        <v>31</v>
      </c>
      <c r="K152" s="26"/>
    </row>
    <row r="153" spans="1:11" customFormat="1" ht="43.15" hidden="1">
      <c r="A153" s="4"/>
      <c r="B153" s="1" t="s">
        <v>253</v>
      </c>
      <c r="C153" s="20">
        <v>80000</v>
      </c>
      <c r="D153" s="4"/>
      <c r="E153" s="28">
        <v>230000</v>
      </c>
      <c r="F153" s="22">
        <v>43160</v>
      </c>
      <c r="G153" s="4" t="s">
        <v>254</v>
      </c>
      <c r="H153" s="4" t="s">
        <v>242</v>
      </c>
      <c r="I153" s="7"/>
      <c r="J153" s="4" t="s">
        <v>31</v>
      </c>
    </row>
    <row r="154" spans="1:11" customFormat="1" ht="28.9" hidden="1">
      <c r="A154" s="4"/>
      <c r="B154" s="4" t="s">
        <v>255</v>
      </c>
      <c r="C154" s="1">
        <v>1</v>
      </c>
      <c r="D154" s="4"/>
      <c r="E154" s="7">
        <v>4000000</v>
      </c>
      <c r="F154" s="22">
        <v>43221</v>
      </c>
      <c r="G154" s="4"/>
      <c r="H154" s="4" t="s">
        <v>242</v>
      </c>
      <c r="I154" s="1"/>
      <c r="J154" s="4" t="s">
        <v>31</v>
      </c>
      <c r="K154" s="26"/>
    </row>
    <row r="155" spans="1:11" customFormat="1" ht="28.9" hidden="1">
      <c r="A155" s="4"/>
      <c r="B155" s="4" t="s">
        <v>256</v>
      </c>
      <c r="C155" s="1">
        <v>1</v>
      </c>
      <c r="D155" s="4"/>
      <c r="E155" s="25">
        <v>218999</v>
      </c>
      <c r="F155" s="22"/>
      <c r="G155" s="4"/>
      <c r="H155" s="4" t="s">
        <v>242</v>
      </c>
      <c r="I155" s="1"/>
      <c r="J155" s="40"/>
      <c r="K155" s="26"/>
    </row>
    <row r="156" spans="1:11" customFormat="1" ht="28.9" hidden="1">
      <c r="A156" s="4"/>
      <c r="B156" s="4" t="s">
        <v>257</v>
      </c>
      <c r="C156" s="1">
        <v>1</v>
      </c>
      <c r="D156" s="4"/>
      <c r="E156" s="25">
        <v>143078.1</v>
      </c>
      <c r="F156" s="22"/>
      <c r="G156" s="4"/>
      <c r="H156" s="4" t="s">
        <v>242</v>
      </c>
      <c r="I156" s="1"/>
      <c r="J156" s="40"/>
      <c r="K156" s="26"/>
    </row>
    <row r="157" spans="1:11" customFormat="1" ht="28.9" hidden="1">
      <c r="A157" s="4"/>
      <c r="B157" s="42" t="s">
        <v>258</v>
      </c>
      <c r="C157" s="1"/>
      <c r="D157" s="4"/>
      <c r="E157" s="7"/>
      <c r="F157" s="1"/>
      <c r="G157" s="4"/>
      <c r="H157" s="4" t="s">
        <v>242</v>
      </c>
      <c r="I157" s="1"/>
      <c r="J157" s="1"/>
    </row>
    <row r="158" spans="1:11" customFormat="1" ht="72" hidden="1">
      <c r="A158" s="4"/>
      <c r="B158" s="1" t="s">
        <v>259</v>
      </c>
      <c r="C158" s="21">
        <v>80000</v>
      </c>
      <c r="D158" s="4">
        <v>8</v>
      </c>
      <c r="E158" s="27">
        <f>C158*D158</f>
        <v>640000</v>
      </c>
      <c r="F158" s="22">
        <v>43160</v>
      </c>
      <c r="G158" s="4"/>
      <c r="H158" s="4" t="s">
        <v>242</v>
      </c>
      <c r="I158" s="4" t="s">
        <v>260</v>
      </c>
      <c r="J158" s="4"/>
      <c r="K158" s="26"/>
    </row>
    <row r="159" spans="1:11" customFormat="1" ht="86.45" hidden="1">
      <c r="A159" s="4"/>
      <c r="B159" s="1" t="s">
        <v>261</v>
      </c>
      <c r="C159" s="21">
        <v>60000</v>
      </c>
      <c r="D159" s="4">
        <v>19.68</v>
      </c>
      <c r="E159" s="27">
        <f>D159*C159</f>
        <v>1180800</v>
      </c>
      <c r="F159" s="1" t="s">
        <v>262</v>
      </c>
      <c r="G159" s="4" t="s">
        <v>263</v>
      </c>
      <c r="H159" s="4" t="s">
        <v>242</v>
      </c>
      <c r="I159" s="4" t="s">
        <v>264</v>
      </c>
      <c r="J159" s="4"/>
      <c r="K159" s="26"/>
    </row>
    <row r="160" spans="1:11" customFormat="1" ht="43.15" hidden="1">
      <c r="A160" s="4"/>
      <c r="B160" s="1" t="s">
        <v>265</v>
      </c>
      <c r="C160" s="1">
        <v>20</v>
      </c>
      <c r="D160" s="4">
        <v>14565</v>
      </c>
      <c r="E160" s="25">
        <f>C160*D160</f>
        <v>291300</v>
      </c>
      <c r="F160" s="1" t="s">
        <v>266</v>
      </c>
      <c r="G160" s="4" t="s">
        <v>267</v>
      </c>
      <c r="H160" s="4" t="s">
        <v>242</v>
      </c>
      <c r="I160" s="4" t="s">
        <v>268</v>
      </c>
      <c r="J160" s="4" t="s">
        <v>31</v>
      </c>
      <c r="K160" s="26"/>
    </row>
    <row r="161" spans="1:12" ht="86.45" hidden="1">
      <c r="A161" s="4"/>
      <c r="B161" s="4" t="s">
        <v>269</v>
      </c>
      <c r="C161" s="1"/>
      <c r="D161" s="4"/>
      <c r="E161" s="7">
        <v>1500000</v>
      </c>
      <c r="F161" s="1" t="s">
        <v>270</v>
      </c>
      <c r="G161" s="4" t="s">
        <v>271</v>
      </c>
      <c r="H161" s="4" t="s">
        <v>242</v>
      </c>
      <c r="I161" s="4" t="s">
        <v>272</v>
      </c>
      <c r="J161" s="4" t="s">
        <v>273</v>
      </c>
      <c r="K161" s="26"/>
      <c r="L161" s="26"/>
    </row>
    <row r="162" spans="1:12" ht="43.15" hidden="1">
      <c r="A162" s="4"/>
      <c r="B162" s="4" t="s">
        <v>274</v>
      </c>
      <c r="C162" s="4">
        <v>12</v>
      </c>
      <c r="D162" s="4"/>
      <c r="E162" s="5">
        <v>1000</v>
      </c>
      <c r="F162" s="4"/>
      <c r="G162" s="4" t="s">
        <v>275</v>
      </c>
      <c r="H162" s="4" t="s">
        <v>276</v>
      </c>
      <c r="I162" s="1"/>
      <c r="L162"/>
    </row>
    <row r="163" spans="1:12" ht="28.9" hidden="1">
      <c r="A163" s="4"/>
      <c r="B163" s="4" t="s">
        <v>277</v>
      </c>
      <c r="C163" s="4">
        <v>400</v>
      </c>
      <c r="D163" s="4"/>
      <c r="E163" s="5">
        <v>5000</v>
      </c>
      <c r="F163" s="4"/>
      <c r="G163" s="4" t="s">
        <v>278</v>
      </c>
      <c r="H163" s="4" t="s">
        <v>276</v>
      </c>
      <c r="I163" s="1"/>
      <c r="L163"/>
    </row>
    <row r="164" spans="1:12" ht="57.6" hidden="1">
      <c r="A164" s="4"/>
      <c r="B164" s="4" t="s">
        <v>279</v>
      </c>
      <c r="C164" s="4">
        <v>3</v>
      </c>
      <c r="D164" s="4"/>
      <c r="E164" s="5">
        <v>3000</v>
      </c>
      <c r="F164" s="4" t="s">
        <v>280</v>
      </c>
      <c r="G164" s="4" t="s">
        <v>281</v>
      </c>
      <c r="H164" s="4" t="s">
        <v>276</v>
      </c>
      <c r="I164" s="1"/>
      <c r="L164"/>
    </row>
    <row r="165" spans="1:12" ht="28.9" hidden="1">
      <c r="A165" s="4"/>
      <c r="B165" s="4" t="s">
        <v>282</v>
      </c>
      <c r="C165" s="4">
        <v>50</v>
      </c>
      <c r="D165" s="4"/>
      <c r="E165" s="5">
        <v>250000</v>
      </c>
      <c r="F165" s="4" t="s">
        <v>194</v>
      </c>
      <c r="G165" s="4" t="s">
        <v>283</v>
      </c>
      <c r="H165" s="1" t="s">
        <v>284</v>
      </c>
      <c r="I165" s="1"/>
      <c r="L165"/>
    </row>
    <row r="166" spans="1:12" ht="43.15" hidden="1">
      <c r="A166" s="4"/>
      <c r="B166" s="4" t="s">
        <v>285</v>
      </c>
      <c r="C166" s="4">
        <v>1</v>
      </c>
      <c r="D166" s="4"/>
      <c r="E166" s="5">
        <v>250000</v>
      </c>
      <c r="F166" s="4" t="s">
        <v>286</v>
      </c>
      <c r="G166" s="4" t="s">
        <v>287</v>
      </c>
      <c r="H166" s="1" t="s">
        <v>284</v>
      </c>
      <c r="I166" s="1"/>
      <c r="L166"/>
    </row>
    <row r="167" spans="1:12" ht="100.9" hidden="1">
      <c r="A167" s="4"/>
      <c r="B167" s="4" t="s">
        <v>288</v>
      </c>
      <c r="C167" s="21">
        <f>3*15</f>
        <v>45</v>
      </c>
      <c r="D167" s="4"/>
      <c r="E167" s="5">
        <v>6750</v>
      </c>
      <c r="F167" s="4" t="s">
        <v>289</v>
      </c>
      <c r="G167" s="4" t="s">
        <v>290</v>
      </c>
      <c r="H167" s="1" t="s">
        <v>291</v>
      </c>
      <c r="I167" s="1"/>
      <c r="L167"/>
    </row>
    <row r="168" spans="1:12" ht="100.9" hidden="1">
      <c r="A168" s="4"/>
      <c r="B168" s="4" t="s">
        <v>292</v>
      </c>
      <c r="C168" s="21">
        <f>3*15</f>
        <v>45</v>
      </c>
      <c r="D168" s="4"/>
      <c r="E168" s="5">
        <v>6750</v>
      </c>
      <c r="F168" s="4" t="s">
        <v>293</v>
      </c>
      <c r="G168" s="4" t="s">
        <v>294</v>
      </c>
      <c r="H168" s="1" t="s">
        <v>291</v>
      </c>
      <c r="I168" s="1"/>
      <c r="L168"/>
    </row>
    <row r="169" spans="1:12" ht="72" hidden="1">
      <c r="A169" s="4"/>
      <c r="B169" s="4" t="s">
        <v>295</v>
      </c>
      <c r="C169" s="21">
        <f>15*12</f>
        <v>180</v>
      </c>
      <c r="D169" s="4"/>
      <c r="E169" s="5">
        <v>36000</v>
      </c>
      <c r="F169" s="4" t="s">
        <v>296</v>
      </c>
      <c r="G169" s="4" t="s">
        <v>297</v>
      </c>
      <c r="H169" s="1" t="s">
        <v>291</v>
      </c>
      <c r="I169" s="1"/>
      <c r="L169"/>
    </row>
    <row r="170" spans="1:12" ht="72" hidden="1">
      <c r="A170" s="4"/>
      <c r="B170" s="4" t="s">
        <v>298</v>
      </c>
      <c r="C170" s="21">
        <f>15*12</f>
        <v>180</v>
      </c>
      <c r="D170" s="4"/>
      <c r="E170" s="5">
        <v>45000</v>
      </c>
      <c r="F170" s="4" t="s">
        <v>296</v>
      </c>
      <c r="G170" s="4" t="s">
        <v>299</v>
      </c>
      <c r="H170" s="1" t="s">
        <v>291</v>
      </c>
      <c r="I170" s="1"/>
      <c r="L170"/>
    </row>
    <row r="171" spans="1:12" ht="57.6" hidden="1">
      <c r="A171" s="4"/>
      <c r="B171" s="4" t="s">
        <v>300</v>
      </c>
      <c r="C171" s="21">
        <v>4</v>
      </c>
      <c r="D171" s="4"/>
      <c r="E171" s="5">
        <v>8000</v>
      </c>
      <c r="F171" s="4" t="s">
        <v>301</v>
      </c>
      <c r="G171" s="4" t="s">
        <v>302</v>
      </c>
      <c r="H171" s="1" t="s">
        <v>291</v>
      </c>
      <c r="I171" s="1"/>
      <c r="L171"/>
    </row>
    <row r="172" spans="1:12" ht="28.9" hidden="1">
      <c r="A172" s="4"/>
      <c r="B172" s="4" t="s">
        <v>303</v>
      </c>
      <c r="C172" s="21">
        <f>4*15</f>
        <v>60</v>
      </c>
      <c r="D172" s="4"/>
      <c r="E172" s="5">
        <v>9000</v>
      </c>
      <c r="F172" s="4" t="s">
        <v>301</v>
      </c>
      <c r="G172" s="4" t="s">
        <v>304</v>
      </c>
      <c r="H172" s="1" t="s">
        <v>291</v>
      </c>
      <c r="I172" s="1"/>
      <c r="L172"/>
    </row>
    <row r="173" spans="1:12" ht="28.9" hidden="1">
      <c r="A173" s="4"/>
      <c r="B173" s="4" t="s">
        <v>305</v>
      </c>
      <c r="C173" s="21">
        <v>130</v>
      </c>
      <c r="D173" s="4"/>
      <c r="E173" s="5">
        <v>15600</v>
      </c>
      <c r="F173" s="4" t="s">
        <v>306</v>
      </c>
      <c r="G173" s="4" t="s">
        <v>307</v>
      </c>
      <c r="H173" s="1" t="s">
        <v>291</v>
      </c>
      <c r="I173" s="1"/>
      <c r="L173"/>
    </row>
    <row r="174" spans="1:12" ht="28.9" hidden="1">
      <c r="A174" s="4"/>
      <c r="B174" s="4" t="s">
        <v>308</v>
      </c>
      <c r="C174" s="21">
        <f>15+12</f>
        <v>27</v>
      </c>
      <c r="D174" s="4"/>
      <c r="E174" s="5">
        <v>3240</v>
      </c>
      <c r="F174" s="4" t="s">
        <v>309</v>
      </c>
      <c r="G174" s="4" t="s">
        <v>310</v>
      </c>
      <c r="H174" s="1" t="s">
        <v>291</v>
      </c>
      <c r="I174" s="1"/>
      <c r="L174"/>
    </row>
    <row r="175" spans="1:12" ht="28.9" hidden="1">
      <c r="A175" s="4"/>
      <c r="B175" s="4" t="s">
        <v>311</v>
      </c>
      <c r="C175" s="21">
        <v>12</v>
      </c>
      <c r="D175" s="4"/>
      <c r="E175" s="5">
        <v>2500</v>
      </c>
      <c r="F175" s="4" t="s">
        <v>306</v>
      </c>
      <c r="G175" s="4" t="s">
        <v>312</v>
      </c>
      <c r="H175" s="1" t="s">
        <v>291</v>
      </c>
      <c r="I175" s="1"/>
      <c r="L175"/>
    </row>
    <row r="176" spans="1:12" ht="72" hidden="1">
      <c r="A176" s="4"/>
      <c r="B176" s="4" t="s">
        <v>313</v>
      </c>
      <c r="C176" s="21">
        <v>8</v>
      </c>
      <c r="D176" s="4"/>
      <c r="E176" s="5">
        <v>1500</v>
      </c>
      <c r="F176" s="4" t="s">
        <v>296</v>
      </c>
      <c r="G176" s="4" t="s">
        <v>314</v>
      </c>
      <c r="H176" s="1" t="s">
        <v>291</v>
      </c>
      <c r="I176" s="1"/>
      <c r="L176"/>
    </row>
    <row r="177" spans="1:9" customFormat="1" ht="43.15" hidden="1">
      <c r="A177" s="4"/>
      <c r="B177" s="4" t="s">
        <v>315</v>
      </c>
      <c r="C177" s="21">
        <v>2</v>
      </c>
      <c r="D177" s="4"/>
      <c r="E177" s="5">
        <v>12000</v>
      </c>
      <c r="F177" s="4" t="s">
        <v>306</v>
      </c>
      <c r="G177" s="4" t="s">
        <v>316</v>
      </c>
      <c r="H177" s="1" t="s">
        <v>291</v>
      </c>
      <c r="I177" s="1"/>
    </row>
    <row r="178" spans="1:9" customFormat="1" ht="57.6" hidden="1">
      <c r="A178" s="4"/>
      <c r="B178" s="4" t="s">
        <v>317</v>
      </c>
      <c r="C178" s="21">
        <v>52</v>
      </c>
      <c r="D178" s="4"/>
      <c r="E178" s="5">
        <v>3900</v>
      </c>
      <c r="F178" s="4" t="s">
        <v>296</v>
      </c>
      <c r="G178" s="4" t="s">
        <v>318</v>
      </c>
      <c r="H178" s="1" t="s">
        <v>291</v>
      </c>
      <c r="I178" s="1"/>
    </row>
    <row r="179" spans="1:9" customFormat="1" ht="43.15" hidden="1">
      <c r="A179" s="4"/>
      <c r="B179" s="4" t="s">
        <v>319</v>
      </c>
      <c r="C179" s="21">
        <v>12</v>
      </c>
      <c r="D179" s="4"/>
      <c r="E179" s="5">
        <v>3000</v>
      </c>
      <c r="F179" s="4" t="s">
        <v>296</v>
      </c>
      <c r="G179" s="4" t="s">
        <v>320</v>
      </c>
      <c r="H179" s="1" t="s">
        <v>291</v>
      </c>
      <c r="I179" s="1"/>
    </row>
    <row r="180" spans="1:9" customFormat="1" ht="43.15" hidden="1">
      <c r="A180" s="4"/>
      <c r="B180" s="1" t="s">
        <v>321</v>
      </c>
      <c r="C180" s="21">
        <v>5000</v>
      </c>
      <c r="D180" s="4"/>
      <c r="E180" s="5">
        <v>75000</v>
      </c>
      <c r="F180" s="4" t="s">
        <v>322</v>
      </c>
      <c r="G180" s="4" t="s">
        <v>323</v>
      </c>
      <c r="H180" s="1" t="s">
        <v>291</v>
      </c>
      <c r="I180" s="1"/>
    </row>
    <row r="181" spans="1:9" customFormat="1" ht="43.15" hidden="1">
      <c r="A181" s="4"/>
      <c r="B181" s="4" t="s">
        <v>324</v>
      </c>
      <c r="C181" s="1">
        <v>6</v>
      </c>
      <c r="D181" s="1">
        <v>1000</v>
      </c>
      <c r="E181" s="30">
        <v>6000</v>
      </c>
      <c r="F181" s="4" t="s">
        <v>325</v>
      </c>
      <c r="G181" s="4" t="s">
        <v>326</v>
      </c>
      <c r="H181" s="4" t="s">
        <v>327</v>
      </c>
      <c r="I181" s="1" t="s">
        <v>328</v>
      </c>
    </row>
    <row r="182" spans="1:9" customFormat="1" ht="28.9" hidden="1">
      <c r="A182" s="4"/>
      <c r="B182" s="4" t="s">
        <v>329</v>
      </c>
      <c r="C182" s="1">
        <v>6</v>
      </c>
      <c r="D182" s="1"/>
      <c r="E182" s="30">
        <v>3000</v>
      </c>
      <c r="F182" s="4" t="s">
        <v>325</v>
      </c>
      <c r="G182" s="4" t="s">
        <v>330</v>
      </c>
      <c r="H182" s="4" t="s">
        <v>327</v>
      </c>
      <c r="I182" s="1" t="s">
        <v>328</v>
      </c>
    </row>
    <row r="183" spans="1:9" customFormat="1" ht="86.45" hidden="1">
      <c r="A183" s="4"/>
      <c r="B183" s="4" t="s">
        <v>331</v>
      </c>
      <c r="C183" s="1" t="s">
        <v>332</v>
      </c>
      <c r="D183" s="1"/>
      <c r="E183" s="30">
        <v>12000</v>
      </c>
      <c r="F183" s="4" t="s">
        <v>333</v>
      </c>
      <c r="G183" s="4" t="s">
        <v>334</v>
      </c>
      <c r="H183" s="4" t="s">
        <v>327</v>
      </c>
      <c r="I183" s="1" t="s">
        <v>328</v>
      </c>
    </row>
    <row r="184" spans="1:9" customFormat="1" ht="43.15" hidden="1">
      <c r="A184" s="4"/>
      <c r="B184" s="4" t="s">
        <v>335</v>
      </c>
      <c r="C184" s="1">
        <v>50</v>
      </c>
      <c r="D184" s="1"/>
      <c r="E184" s="30">
        <v>5000</v>
      </c>
      <c r="F184" s="4" t="s">
        <v>336</v>
      </c>
      <c r="G184" s="4" t="s">
        <v>337</v>
      </c>
      <c r="H184" s="4" t="s">
        <v>327</v>
      </c>
      <c r="I184" s="1" t="s">
        <v>328</v>
      </c>
    </row>
    <row r="185" spans="1:9" customFormat="1" ht="72" hidden="1">
      <c r="A185" s="4"/>
      <c r="B185" s="4" t="s">
        <v>338</v>
      </c>
      <c r="C185" s="1" t="s">
        <v>339</v>
      </c>
      <c r="D185" s="1"/>
      <c r="E185" s="30">
        <v>2500</v>
      </c>
      <c r="F185" s="4" t="s">
        <v>340</v>
      </c>
      <c r="G185" s="4" t="s">
        <v>341</v>
      </c>
      <c r="H185" s="4" t="s">
        <v>327</v>
      </c>
      <c r="I185" s="1" t="s">
        <v>328</v>
      </c>
    </row>
    <row r="186" spans="1:9" customFormat="1" ht="28.9" hidden="1">
      <c r="A186" s="4"/>
      <c r="B186" s="4" t="s">
        <v>342</v>
      </c>
      <c r="C186" s="1">
        <v>1</v>
      </c>
      <c r="D186" s="1"/>
      <c r="E186" s="30">
        <v>200000</v>
      </c>
      <c r="F186" s="32">
        <v>43252</v>
      </c>
      <c r="G186" s="33"/>
      <c r="H186" s="4" t="s">
        <v>343</v>
      </c>
      <c r="I186" s="1"/>
    </row>
    <row r="187" spans="1:9" customFormat="1" ht="28.9" hidden="1">
      <c r="A187" s="4"/>
      <c r="B187" s="4" t="s">
        <v>344</v>
      </c>
      <c r="C187" s="1">
        <v>1</v>
      </c>
      <c r="D187" s="1"/>
      <c r="E187" s="30">
        <v>30000</v>
      </c>
      <c r="F187" s="32">
        <v>43160</v>
      </c>
      <c r="G187" s="33"/>
      <c r="H187" s="4" t="s">
        <v>343</v>
      </c>
      <c r="I187" s="1"/>
    </row>
    <row r="188" spans="1:9" customFormat="1" ht="28.9" hidden="1">
      <c r="A188" s="4"/>
      <c r="B188" s="4" t="s">
        <v>345</v>
      </c>
      <c r="C188" s="1">
        <v>1</v>
      </c>
      <c r="D188" s="1"/>
      <c r="E188" s="30">
        <v>15000</v>
      </c>
      <c r="F188" s="32">
        <v>43374</v>
      </c>
      <c r="G188" s="33"/>
      <c r="H188" s="4" t="s">
        <v>343</v>
      </c>
      <c r="I188" s="1"/>
    </row>
    <row r="189" spans="1:9" customFormat="1" ht="28.9" hidden="1">
      <c r="A189" s="4"/>
      <c r="B189" s="4" t="s">
        <v>346</v>
      </c>
      <c r="C189" s="1">
        <v>1</v>
      </c>
      <c r="D189" s="1"/>
      <c r="E189" s="30">
        <v>31250</v>
      </c>
      <c r="F189" s="32">
        <v>43191</v>
      </c>
      <c r="G189" s="33"/>
      <c r="H189" s="4" t="s">
        <v>343</v>
      </c>
      <c r="I189" s="1"/>
    </row>
    <row r="190" spans="1:9" customFormat="1" ht="28.9" hidden="1">
      <c r="A190" s="4"/>
      <c r="B190" s="4" t="s">
        <v>347</v>
      </c>
      <c r="C190" s="1">
        <v>1</v>
      </c>
      <c r="D190" s="1"/>
      <c r="E190" s="30">
        <v>6400</v>
      </c>
      <c r="F190" s="32">
        <v>43191</v>
      </c>
      <c r="G190" s="33"/>
      <c r="H190" s="4" t="s">
        <v>343</v>
      </c>
      <c r="I190" s="1"/>
    </row>
    <row r="191" spans="1:9" customFormat="1" ht="28.9" hidden="1">
      <c r="A191" s="4"/>
      <c r="B191" s="4" t="s">
        <v>348</v>
      </c>
      <c r="C191" s="1">
        <v>1</v>
      </c>
      <c r="D191" s="1"/>
      <c r="E191" s="30">
        <v>50000</v>
      </c>
      <c r="F191" s="32">
        <v>43191</v>
      </c>
      <c r="G191" s="33"/>
      <c r="H191" s="4" t="s">
        <v>343</v>
      </c>
      <c r="I191" s="1"/>
    </row>
    <row r="192" spans="1:9" customFormat="1" ht="28.9" hidden="1">
      <c r="A192" s="4"/>
      <c r="B192" s="4" t="s">
        <v>349</v>
      </c>
      <c r="C192" s="1">
        <v>3</v>
      </c>
      <c r="D192" s="1"/>
      <c r="E192" s="30">
        <f>C192*2000</f>
        <v>6000</v>
      </c>
      <c r="F192" s="32">
        <v>43191</v>
      </c>
      <c r="G192" s="1"/>
      <c r="H192" s="4" t="s">
        <v>343</v>
      </c>
      <c r="I192" s="1"/>
    </row>
    <row r="193" spans="1:10" customFormat="1" ht="28.9" hidden="1">
      <c r="A193" s="4"/>
      <c r="B193" s="4" t="s">
        <v>350</v>
      </c>
      <c r="C193" s="1">
        <v>1</v>
      </c>
      <c r="D193" s="1"/>
      <c r="E193" s="30">
        <v>3900</v>
      </c>
      <c r="F193" s="32">
        <v>43191</v>
      </c>
      <c r="G193" s="1"/>
      <c r="H193" s="4" t="s">
        <v>343</v>
      </c>
      <c r="I193" s="1"/>
    </row>
    <row r="194" spans="1:10" customFormat="1" ht="43.15" hidden="1">
      <c r="A194" s="4"/>
      <c r="B194" s="4" t="s">
        <v>351</v>
      </c>
      <c r="C194" s="1">
        <v>5000</v>
      </c>
      <c r="D194" s="1">
        <v>35</v>
      </c>
      <c r="E194" s="30">
        <f>C194*D194</f>
        <v>175000</v>
      </c>
      <c r="F194" s="32"/>
      <c r="G194" s="4" t="s">
        <v>352</v>
      </c>
      <c r="H194" s="4" t="s">
        <v>343</v>
      </c>
      <c r="I194" s="1"/>
    </row>
    <row r="195" spans="1:10" customFormat="1" hidden="1">
      <c r="A195" s="4"/>
      <c r="B195" s="13" t="s">
        <v>353</v>
      </c>
      <c r="C195" s="1"/>
      <c r="D195" s="1"/>
      <c r="E195" s="30"/>
      <c r="F195" s="32"/>
      <c r="G195" s="33"/>
      <c r="H195" s="4" t="s">
        <v>343</v>
      </c>
      <c r="I195" s="1"/>
    </row>
    <row r="196" spans="1:10" customFormat="1" hidden="1">
      <c r="A196" s="4"/>
      <c r="B196" s="4" t="s">
        <v>354</v>
      </c>
      <c r="C196" s="1">
        <v>1</v>
      </c>
      <c r="D196" s="1"/>
      <c r="E196" s="30">
        <v>11900</v>
      </c>
      <c r="F196" s="32">
        <v>43132</v>
      </c>
      <c r="G196" s="33"/>
      <c r="H196" s="4" t="s">
        <v>343</v>
      </c>
      <c r="I196" s="1"/>
    </row>
    <row r="197" spans="1:10" customFormat="1" ht="28.9" hidden="1">
      <c r="A197" s="4"/>
      <c r="B197" s="4" t="s">
        <v>355</v>
      </c>
      <c r="C197" s="1">
        <v>1</v>
      </c>
      <c r="D197" s="1"/>
      <c r="E197" s="30">
        <v>3000</v>
      </c>
      <c r="F197" s="32">
        <v>43160</v>
      </c>
      <c r="G197" s="33"/>
      <c r="H197" s="4" t="s">
        <v>343</v>
      </c>
      <c r="I197" s="1"/>
    </row>
    <row r="198" spans="1:10" customFormat="1" ht="28.9" hidden="1">
      <c r="A198" s="4"/>
      <c r="B198" s="4" t="s">
        <v>356</v>
      </c>
      <c r="C198" s="1">
        <v>1</v>
      </c>
      <c r="D198" s="1"/>
      <c r="E198" s="30">
        <v>4000</v>
      </c>
      <c r="F198" s="32">
        <v>43252</v>
      </c>
      <c r="G198" s="33"/>
      <c r="H198" s="4" t="s">
        <v>343</v>
      </c>
      <c r="I198" s="1"/>
    </row>
    <row r="199" spans="1:10" customFormat="1" ht="100.9" hidden="1">
      <c r="A199" s="4"/>
      <c r="B199" s="4" t="s">
        <v>357</v>
      </c>
      <c r="C199" s="1">
        <v>10000</v>
      </c>
      <c r="D199" s="1">
        <v>180</v>
      </c>
      <c r="E199" s="30">
        <f>C199*D199</f>
        <v>1800000</v>
      </c>
      <c r="F199" s="31">
        <v>43252</v>
      </c>
      <c r="G199" s="4" t="s">
        <v>358</v>
      </c>
      <c r="H199" s="4" t="s">
        <v>359</v>
      </c>
      <c r="I199" s="1"/>
      <c r="J199" t="s">
        <v>31</v>
      </c>
    </row>
    <row r="200" spans="1:10" customFormat="1" ht="28.9" hidden="1">
      <c r="A200" s="4"/>
      <c r="B200" s="4" t="s">
        <v>360</v>
      </c>
      <c r="C200" s="1"/>
      <c r="D200" s="1"/>
      <c r="E200" s="30">
        <v>1250447.73810261</v>
      </c>
      <c r="F200" s="31" t="s">
        <v>361</v>
      </c>
      <c r="G200" s="24">
        <v>2212130.63459322</v>
      </c>
      <c r="H200" s="4" t="s">
        <v>362</v>
      </c>
      <c r="I200" s="1"/>
    </row>
    <row r="201" spans="1:10" customFormat="1" ht="28.9" hidden="1">
      <c r="A201" s="4"/>
      <c r="B201" s="4" t="s">
        <v>363</v>
      </c>
      <c r="C201" s="1"/>
      <c r="D201" s="1"/>
      <c r="E201" s="30">
        <v>1200000</v>
      </c>
      <c r="F201" s="31"/>
      <c r="G201" s="4"/>
      <c r="H201" s="4" t="s">
        <v>362</v>
      </c>
      <c r="I201" s="1"/>
    </row>
    <row r="202" spans="1:10" customFormat="1" hidden="1">
      <c r="A202" s="4"/>
      <c r="B202" s="4" t="s">
        <v>364</v>
      </c>
      <c r="C202" s="1"/>
      <c r="D202" s="1"/>
      <c r="E202" s="30">
        <v>400000</v>
      </c>
      <c r="F202" s="31" t="s">
        <v>322</v>
      </c>
      <c r="G202" s="4"/>
      <c r="H202" s="4" t="s">
        <v>362</v>
      </c>
      <c r="I202" s="1"/>
    </row>
    <row r="203" spans="1:10" customFormat="1" ht="28.9" hidden="1">
      <c r="A203" s="4"/>
      <c r="B203" s="4" t="s">
        <v>365</v>
      </c>
      <c r="C203" s="1"/>
      <c r="D203" s="1"/>
      <c r="E203" s="30">
        <f>8910000/80.795</f>
        <v>110279.10142954391</v>
      </c>
      <c r="F203" s="31" t="s">
        <v>366</v>
      </c>
      <c r="G203" s="4"/>
      <c r="H203" s="4" t="s">
        <v>367</v>
      </c>
      <c r="I203" s="1"/>
    </row>
    <row r="204" spans="1:10" customFormat="1" ht="28.9" hidden="1">
      <c r="A204" s="4"/>
      <c r="B204" s="4" t="s">
        <v>368</v>
      </c>
      <c r="C204" s="1"/>
      <c r="D204" s="1"/>
      <c r="E204" s="30">
        <v>10619.47</v>
      </c>
      <c r="F204" s="31" t="s">
        <v>366</v>
      </c>
      <c r="G204" s="4"/>
      <c r="H204" s="4" t="s">
        <v>367</v>
      </c>
      <c r="I204" s="1"/>
    </row>
    <row r="205" spans="1:10" customFormat="1" ht="57.6" hidden="1">
      <c r="A205" s="4"/>
      <c r="B205" s="4" t="s">
        <v>369</v>
      </c>
      <c r="C205" s="1"/>
      <c r="D205" s="1"/>
      <c r="E205" s="30">
        <f>(6000+340992.5+4994903)/80.795</f>
        <v>66116.659446747944</v>
      </c>
      <c r="F205" s="31" t="s">
        <v>370</v>
      </c>
      <c r="G205" s="4"/>
      <c r="H205" s="4" t="s">
        <v>367</v>
      </c>
      <c r="I205" s="1"/>
    </row>
    <row r="206" spans="1:10" customFormat="1" ht="28.9" hidden="1">
      <c r="A206" s="4"/>
      <c r="B206" s="4" t="s">
        <v>371</v>
      </c>
      <c r="C206" s="1"/>
      <c r="D206" s="1"/>
      <c r="E206" s="30">
        <f>9721408/80.795</f>
        <v>120321.90110774181</v>
      </c>
      <c r="F206" s="31" t="s">
        <v>370</v>
      </c>
      <c r="G206" s="4"/>
      <c r="H206" s="4" t="s">
        <v>367</v>
      </c>
      <c r="I206" s="1"/>
    </row>
    <row r="207" spans="1:10" customFormat="1" hidden="1">
      <c r="A207" s="4"/>
      <c r="B207" s="4" t="s">
        <v>372</v>
      </c>
      <c r="C207" s="1"/>
      <c r="D207" s="1"/>
      <c r="E207" s="30">
        <f>4080000/80.795</f>
        <v>50498.174391979701</v>
      </c>
      <c r="F207" s="31" t="s">
        <v>366</v>
      </c>
      <c r="G207" s="4"/>
      <c r="H207" s="4" t="s">
        <v>367</v>
      </c>
      <c r="I207" s="1"/>
    </row>
    <row r="208" spans="1:10" customFormat="1" hidden="1">
      <c r="A208" s="4"/>
      <c r="B208" s="4" t="s">
        <v>373</v>
      </c>
      <c r="C208" s="1"/>
      <c r="D208" s="1"/>
      <c r="E208" s="30">
        <f>5321700/80.795</f>
        <v>65866.699672009403</v>
      </c>
      <c r="F208" s="31" t="s">
        <v>366</v>
      </c>
      <c r="G208" s="4"/>
      <c r="H208" s="4" t="s">
        <v>367</v>
      </c>
      <c r="I208" s="1"/>
    </row>
    <row r="209" spans="1:12" ht="28.9" hidden="1">
      <c r="A209" s="4"/>
      <c r="B209" s="4" t="s">
        <v>374</v>
      </c>
      <c r="C209" s="1"/>
      <c r="D209" s="1"/>
      <c r="E209" s="30">
        <f>4464000/80.795</f>
        <v>55250.943746518969</v>
      </c>
      <c r="F209" s="31" t="s">
        <v>366</v>
      </c>
      <c r="G209" s="4"/>
      <c r="H209" s="4" t="s">
        <v>367</v>
      </c>
      <c r="I209" s="1"/>
      <c r="L209"/>
    </row>
    <row r="210" spans="1:12" ht="28.9" hidden="1">
      <c r="A210" s="4"/>
      <c r="B210" s="4" t="s">
        <v>375</v>
      </c>
      <c r="C210" s="1"/>
      <c r="D210" s="1"/>
      <c r="E210" s="30">
        <f>13517656.32/80.795</f>
        <v>167308.07995544278</v>
      </c>
      <c r="F210" s="31" t="s">
        <v>366</v>
      </c>
      <c r="G210" s="4"/>
      <c r="H210" s="4" t="s">
        <v>367</v>
      </c>
      <c r="I210" s="1"/>
      <c r="L210"/>
    </row>
    <row r="211" spans="1:12" ht="28.9" hidden="1">
      <c r="A211" s="4"/>
      <c r="B211" s="4" t="s">
        <v>376</v>
      </c>
      <c r="C211" s="1"/>
      <c r="D211" s="1"/>
      <c r="E211" s="30">
        <v>638004</v>
      </c>
      <c r="F211" s="31" t="s">
        <v>366</v>
      </c>
      <c r="G211" s="4"/>
      <c r="H211" s="4" t="s">
        <v>367</v>
      </c>
      <c r="I211" s="1"/>
      <c r="L211"/>
    </row>
    <row r="212" spans="1:12" ht="43.15" hidden="1">
      <c r="A212" s="4"/>
      <c r="B212" s="4" t="s">
        <v>377</v>
      </c>
      <c r="C212" s="1"/>
      <c r="D212" s="1"/>
      <c r="E212" s="30">
        <f>600000/80.795</f>
        <v>7426.2021164676034</v>
      </c>
      <c r="F212" s="31" t="s">
        <v>366</v>
      </c>
      <c r="G212" s="4"/>
      <c r="H212" s="4" t="s">
        <v>367</v>
      </c>
      <c r="I212" s="1"/>
      <c r="L212"/>
    </row>
    <row r="213" spans="1:12" ht="43.15" hidden="1">
      <c r="A213" s="4"/>
      <c r="B213" s="4" t="s">
        <v>378</v>
      </c>
      <c r="C213" s="1"/>
      <c r="D213" s="1"/>
      <c r="E213" s="30">
        <f>10000</f>
        <v>10000</v>
      </c>
      <c r="F213" s="56" t="s">
        <v>379</v>
      </c>
      <c r="G213" s="4"/>
      <c r="H213" s="4" t="s">
        <v>367</v>
      </c>
      <c r="I213" s="1" t="s">
        <v>380</v>
      </c>
      <c r="L213"/>
    </row>
    <row r="214" spans="1:12" hidden="1">
      <c r="A214" s="4"/>
      <c r="B214" s="4" t="s">
        <v>381</v>
      </c>
      <c r="C214" s="1"/>
      <c r="D214" s="1"/>
      <c r="E214" s="30">
        <v>5000</v>
      </c>
      <c r="F214" s="31"/>
      <c r="G214" s="4"/>
      <c r="H214" s="4" t="s">
        <v>367</v>
      </c>
      <c r="I214" s="1"/>
      <c r="L214"/>
    </row>
    <row r="215" spans="1:12" hidden="1">
      <c r="A215" s="4"/>
      <c r="B215" s="4" t="s">
        <v>382</v>
      </c>
      <c r="C215" s="1"/>
      <c r="D215" s="1"/>
      <c r="E215" s="30">
        <v>1500</v>
      </c>
      <c r="F215" s="31" t="s">
        <v>198</v>
      </c>
      <c r="G215" s="4"/>
      <c r="H215" s="4" t="s">
        <v>367</v>
      </c>
      <c r="I215" s="1"/>
      <c r="L215"/>
    </row>
    <row r="216" spans="1:12" ht="57.6" hidden="1">
      <c r="A216" s="4"/>
      <c r="B216" s="4" t="s">
        <v>383</v>
      </c>
      <c r="C216" s="1">
        <v>5</v>
      </c>
      <c r="D216" s="1">
        <v>2000</v>
      </c>
      <c r="E216" s="30">
        <v>10000</v>
      </c>
      <c r="F216" s="4" t="s">
        <v>384</v>
      </c>
      <c r="G216" s="4" t="s">
        <v>385</v>
      </c>
      <c r="H216" s="4" t="s">
        <v>386</v>
      </c>
      <c r="I216" s="1" t="s">
        <v>380</v>
      </c>
      <c r="L216"/>
    </row>
    <row r="217" spans="1:12" ht="28.9" hidden="1">
      <c r="A217" s="4"/>
      <c r="B217" s="4" t="s">
        <v>387</v>
      </c>
      <c r="C217" s="4"/>
      <c r="D217" s="4"/>
      <c r="E217" s="24">
        <v>10000</v>
      </c>
      <c r="F217" s="4"/>
      <c r="G217" s="4"/>
      <c r="H217" s="4" t="s">
        <v>388</v>
      </c>
      <c r="I217" s="1" t="s">
        <v>380</v>
      </c>
      <c r="L217"/>
    </row>
    <row r="218" spans="1:12">
      <c r="A218" s="4"/>
      <c r="B218" s="4"/>
      <c r="C218" s="4"/>
      <c r="D218" s="4"/>
      <c r="E218" s="5"/>
      <c r="F218" s="4"/>
      <c r="G218" s="4"/>
      <c r="H218" s="1"/>
      <c r="I218" s="1"/>
      <c r="J218" s="1"/>
    </row>
    <row r="219" spans="1:12">
      <c r="A219" s="3"/>
      <c r="B219" s="3" t="s">
        <v>389</v>
      </c>
      <c r="C219" s="3"/>
      <c r="D219" s="3"/>
      <c r="E219" s="10" t="e">
        <f>SUM(E6:E218)</f>
        <v>#VALUE!</v>
      </c>
      <c r="F219" s="3"/>
      <c r="G219" s="3"/>
      <c r="H219" s="3"/>
      <c r="I219" s="3"/>
      <c r="J219" s="3"/>
    </row>
    <row r="220" spans="1:12">
      <c r="B220" s="41"/>
      <c r="C220" s="37"/>
    </row>
    <row r="222" spans="1:12">
      <c r="B222" s="43"/>
      <c r="C222" s="44"/>
      <c r="D222" s="43"/>
      <c r="E222" s="45"/>
      <c r="F222" s="43"/>
    </row>
    <row r="223" spans="1:12">
      <c r="B223" s="43"/>
      <c r="C223" s="43"/>
      <c r="D223" s="43"/>
      <c r="E223" s="43"/>
      <c r="F223" s="43"/>
    </row>
    <row r="224" spans="1:12">
      <c r="B224" s="43"/>
      <c r="C224" s="43"/>
      <c r="D224" s="43"/>
      <c r="E224" s="43"/>
      <c r="F224" s="43"/>
    </row>
    <row r="226" spans="2:6">
      <c r="B226" s="43"/>
      <c r="C226" s="43"/>
      <c r="D226" s="43"/>
      <c r="E226" s="43"/>
      <c r="F226" s="43"/>
    </row>
    <row r="227" spans="2:6">
      <c r="B227" s="43"/>
      <c r="C227" s="43"/>
      <c r="D227" s="43"/>
    </row>
    <row r="228" spans="2:6">
      <c r="B228" s="43"/>
      <c r="C228" s="43"/>
      <c r="D228" s="43"/>
      <c r="E228" s="43"/>
      <c r="F228" s="43"/>
    </row>
    <row r="234" spans="2:6">
      <c r="C234" s="43"/>
    </row>
  </sheetData>
  <autoFilter ref="A5:L217" xr:uid="{00000000-0009-0000-0000-000000000000}">
    <filterColumn colId="7">
      <filters>
        <filter val="Registration"/>
      </filters>
    </filterColumn>
  </autoFilter>
  <mergeCells count="3">
    <mergeCell ref="A1:I1"/>
    <mergeCell ref="A3:I3"/>
    <mergeCell ref="G18:G53"/>
  </mergeCells>
  <pageMargins left="0.7" right="0.7" top="0.75" bottom="0.75" header="0.3" footer="0.3"/>
  <pageSetup paperSize="9" scale="4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22"/>
  <sheetViews>
    <sheetView topLeftCell="A4" workbookViewId="0">
      <selection activeCell="C25" sqref="C25"/>
    </sheetView>
  </sheetViews>
  <sheetFormatPr defaultRowHeight="14.45"/>
  <sheetData>
    <row r="2" spans="1:1">
      <c r="A2" s="69" t="s">
        <v>390</v>
      </c>
    </row>
    <row r="3" spans="1:1">
      <c r="A3" s="69" t="s">
        <v>391</v>
      </c>
    </row>
    <row r="4" spans="1:1">
      <c r="A4" s="69" t="s">
        <v>392</v>
      </c>
    </row>
    <row r="5" spans="1:1">
      <c r="A5" s="69" t="s">
        <v>393</v>
      </c>
    </row>
    <row r="6" spans="1:1">
      <c r="A6" s="69" t="s">
        <v>394</v>
      </c>
    </row>
    <row r="7" spans="1:1">
      <c r="A7" s="69" t="s">
        <v>395</v>
      </c>
    </row>
    <row r="8" spans="1:1">
      <c r="A8" s="69" t="s">
        <v>396</v>
      </c>
    </row>
    <row r="9" spans="1:1">
      <c r="A9" s="69" t="s">
        <v>397</v>
      </c>
    </row>
    <row r="10" spans="1:1">
      <c r="A10" s="69" t="s">
        <v>398</v>
      </c>
    </row>
    <row r="11" spans="1:1">
      <c r="A11" s="69" t="s">
        <v>399</v>
      </c>
    </row>
    <row r="12" spans="1:1">
      <c r="A12" s="69" t="s">
        <v>400</v>
      </c>
    </row>
    <row r="13" spans="1:1">
      <c r="A13" s="69" t="s">
        <v>401</v>
      </c>
    </row>
    <row r="14" spans="1:1">
      <c r="A14" s="69" t="s">
        <v>402</v>
      </c>
    </row>
    <row r="15" spans="1:1">
      <c r="A15" s="69" t="s">
        <v>403</v>
      </c>
    </row>
    <row r="16" spans="1:1">
      <c r="A16" s="69" t="s">
        <v>404</v>
      </c>
    </row>
    <row r="17" spans="1:1">
      <c r="A17" s="69" t="s">
        <v>405</v>
      </c>
    </row>
    <row r="18" spans="1:1">
      <c r="A18" s="69" t="s">
        <v>406</v>
      </c>
    </row>
    <row r="19" spans="1:1">
      <c r="A19" s="69" t="s">
        <v>407</v>
      </c>
    </row>
    <row r="20" spans="1:1">
      <c r="A20" s="69" t="s">
        <v>408</v>
      </c>
    </row>
    <row r="21" spans="1:1">
      <c r="A21" s="69" t="s">
        <v>409</v>
      </c>
    </row>
    <row r="22" spans="1:1">
      <c r="A22" s="69" t="s">
        <v>410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4"/>
  <sheetViews>
    <sheetView workbookViewId="0">
      <selection activeCell="B28" sqref="B28:E28"/>
    </sheetView>
  </sheetViews>
  <sheetFormatPr defaultRowHeight="14.45"/>
  <cols>
    <col min="1" max="1" width="4.42578125" customWidth="1"/>
    <col min="2" max="2" width="32.42578125" customWidth="1"/>
    <col min="3" max="3" width="13.42578125" customWidth="1"/>
    <col min="4" max="4" width="12" customWidth="1"/>
    <col min="5" max="5" width="15.42578125" customWidth="1"/>
    <col min="6" max="6" width="15" customWidth="1"/>
    <col min="7" max="7" width="17.42578125" bestFit="1" customWidth="1"/>
    <col min="8" max="8" width="15.42578125" bestFit="1" customWidth="1"/>
    <col min="9" max="9" width="7" bestFit="1" customWidth="1"/>
  </cols>
  <sheetData>
    <row r="1" spans="1:13" ht="21.6" thickBot="1">
      <c r="A1" s="121" t="s">
        <v>0</v>
      </c>
      <c r="B1" s="122"/>
      <c r="C1" s="122"/>
      <c r="D1" s="122"/>
      <c r="E1" s="122"/>
      <c r="F1" s="122"/>
      <c r="G1" s="122"/>
      <c r="H1" s="123"/>
      <c r="I1" s="73"/>
    </row>
    <row r="3" spans="1:13">
      <c r="A3" s="2"/>
      <c r="B3" s="2"/>
      <c r="C3" s="2"/>
      <c r="D3" s="2"/>
      <c r="E3" s="2"/>
      <c r="F3" s="2"/>
      <c r="G3" s="2"/>
      <c r="H3" s="2"/>
      <c r="I3" s="2"/>
    </row>
    <row r="5" spans="1:13" ht="38.1" customHeight="1">
      <c r="A5" s="3" t="s">
        <v>1</v>
      </c>
      <c r="B5" s="3" t="s">
        <v>2</v>
      </c>
      <c r="C5" s="3" t="s">
        <v>3</v>
      </c>
      <c r="D5" s="3" t="s">
        <v>4</v>
      </c>
      <c r="E5" s="3" t="s">
        <v>5</v>
      </c>
      <c r="F5" s="3" t="s">
        <v>6</v>
      </c>
      <c r="G5" s="3" t="s">
        <v>7</v>
      </c>
      <c r="H5" s="3" t="s">
        <v>8</v>
      </c>
      <c r="I5" s="3" t="s">
        <v>411</v>
      </c>
    </row>
    <row r="6" spans="1:13" ht="121.35" customHeight="1">
      <c r="A6" s="4"/>
      <c r="B6" s="4" t="s">
        <v>412</v>
      </c>
      <c r="C6" s="24"/>
      <c r="D6" s="24"/>
      <c r="E6" s="23"/>
      <c r="F6" s="9" t="s">
        <v>42</v>
      </c>
      <c r="G6" s="4" t="s">
        <v>413</v>
      </c>
      <c r="H6" s="4" t="s">
        <v>40</v>
      </c>
      <c r="I6" s="4" t="s">
        <v>414</v>
      </c>
    </row>
    <row r="7" spans="1:13" ht="43.15">
      <c r="A7" s="4"/>
      <c r="B7" s="4" t="s">
        <v>415</v>
      </c>
      <c r="C7" s="24"/>
      <c r="D7" s="24"/>
      <c r="E7" s="23"/>
      <c r="F7" s="9" t="s">
        <v>42</v>
      </c>
      <c r="G7" s="4" t="s">
        <v>416</v>
      </c>
      <c r="H7" s="4" t="s">
        <v>40</v>
      </c>
      <c r="I7" s="4" t="s">
        <v>414</v>
      </c>
      <c r="M7" t="s">
        <v>20</v>
      </c>
    </row>
    <row r="8" spans="1:13" ht="28.9">
      <c r="A8" s="4"/>
      <c r="B8" s="4" t="s">
        <v>417</v>
      </c>
      <c r="C8" s="24" t="s">
        <v>418</v>
      </c>
      <c r="D8" s="24"/>
      <c r="E8" s="23"/>
      <c r="F8" s="4" t="s">
        <v>419</v>
      </c>
      <c r="G8" s="4"/>
      <c r="H8" s="4" t="s">
        <v>40</v>
      </c>
      <c r="I8" s="4" t="s">
        <v>414</v>
      </c>
    </row>
    <row r="9" spans="1:13" ht="28.9">
      <c r="A9" s="4"/>
      <c r="B9" s="4" t="s">
        <v>420</v>
      </c>
      <c r="C9" s="24" t="s">
        <v>418</v>
      </c>
      <c r="D9" s="24"/>
      <c r="E9" s="23"/>
      <c r="F9" s="4" t="s">
        <v>419</v>
      </c>
      <c r="G9" s="4"/>
      <c r="H9" s="4" t="s">
        <v>40</v>
      </c>
      <c r="I9" s="4" t="s">
        <v>414</v>
      </c>
    </row>
    <row r="10" spans="1:13" ht="86.45">
      <c r="A10" s="4"/>
      <c r="B10" s="4" t="s">
        <v>421</v>
      </c>
      <c r="C10" s="5">
        <v>3</v>
      </c>
      <c r="D10" s="5" t="s">
        <v>422</v>
      </c>
      <c r="E10" s="17">
        <f>C10*29.99*12</f>
        <v>1079.6399999999999</v>
      </c>
      <c r="F10" s="9" t="s">
        <v>423</v>
      </c>
      <c r="G10" s="4" t="s">
        <v>424</v>
      </c>
      <c r="H10" s="4" t="s">
        <v>40</v>
      </c>
      <c r="I10" s="4" t="s">
        <v>414</v>
      </c>
    </row>
    <row r="11" spans="1:13" ht="86.45">
      <c r="A11" s="4"/>
      <c r="B11" s="4" t="s">
        <v>425</v>
      </c>
      <c r="C11" s="5">
        <v>6</v>
      </c>
      <c r="D11" s="5" t="s">
        <v>426</v>
      </c>
      <c r="E11" s="17">
        <f>7*14.99*12</f>
        <v>1259.1600000000001</v>
      </c>
      <c r="F11" s="9" t="s">
        <v>423</v>
      </c>
      <c r="G11" s="4" t="s">
        <v>427</v>
      </c>
      <c r="H11" s="4" t="s">
        <v>40</v>
      </c>
      <c r="I11" s="4" t="s">
        <v>414</v>
      </c>
    </row>
    <row r="12" spans="1:13" ht="86.45">
      <c r="A12" s="4"/>
      <c r="B12" s="4" t="s">
        <v>428</v>
      </c>
      <c r="C12" s="5">
        <v>1</v>
      </c>
      <c r="D12" s="5">
        <v>500</v>
      </c>
      <c r="E12" s="17">
        <f>D12*C12</f>
        <v>500</v>
      </c>
      <c r="F12" s="9" t="s">
        <v>42</v>
      </c>
      <c r="G12" s="4" t="s">
        <v>429</v>
      </c>
      <c r="H12" s="4" t="s">
        <v>40</v>
      </c>
      <c r="I12" s="4" t="s">
        <v>414</v>
      </c>
    </row>
    <row r="13" spans="1:13" ht="28.9">
      <c r="A13" s="4"/>
      <c r="B13" s="4" t="s">
        <v>430</v>
      </c>
      <c r="C13" s="5">
        <v>4</v>
      </c>
      <c r="D13" s="5">
        <v>500</v>
      </c>
      <c r="E13" s="17">
        <f>D13*C13</f>
        <v>2000</v>
      </c>
      <c r="F13" s="9" t="s">
        <v>42</v>
      </c>
      <c r="G13" s="4"/>
      <c r="H13" s="4" t="s">
        <v>40</v>
      </c>
      <c r="I13" s="4" t="s">
        <v>414</v>
      </c>
    </row>
    <row r="14" spans="1:13" ht="72">
      <c r="A14" s="4"/>
      <c r="B14" s="4" t="s">
        <v>431</v>
      </c>
      <c r="C14" s="5">
        <v>1</v>
      </c>
      <c r="D14" s="5">
        <v>20</v>
      </c>
      <c r="E14" s="23">
        <f>D14*C14</f>
        <v>20</v>
      </c>
      <c r="F14" s="9" t="s">
        <v>42</v>
      </c>
      <c r="G14" s="4" t="s">
        <v>432</v>
      </c>
      <c r="H14" s="4" t="s">
        <v>40</v>
      </c>
      <c r="I14" s="4" t="s">
        <v>414</v>
      </c>
    </row>
    <row r="15" spans="1:13">
      <c r="A15" s="4"/>
      <c r="B15" s="15" t="s">
        <v>433</v>
      </c>
      <c r="C15" s="1"/>
      <c r="D15" s="1"/>
      <c r="E15" s="7"/>
      <c r="F15" s="1"/>
      <c r="G15" s="4"/>
      <c r="H15" s="4" t="s">
        <v>205</v>
      </c>
      <c r="I15" s="4" t="s">
        <v>414</v>
      </c>
    </row>
    <row r="16" spans="1:13" ht="43.15">
      <c r="A16" s="4"/>
      <c r="B16" s="1" t="s">
        <v>434</v>
      </c>
      <c r="C16" s="1">
        <v>1</v>
      </c>
      <c r="D16" s="1">
        <v>490</v>
      </c>
      <c r="E16" s="7">
        <f t="shared" ref="E16:E25" si="0">C16*D16</f>
        <v>490</v>
      </c>
      <c r="F16" s="14">
        <v>43130</v>
      </c>
      <c r="G16" s="4" t="s">
        <v>435</v>
      </c>
      <c r="H16" s="4" t="s">
        <v>205</v>
      </c>
      <c r="I16" s="4" t="s">
        <v>414</v>
      </c>
    </row>
    <row r="17" spans="1:9" ht="28.9">
      <c r="A17" s="4"/>
      <c r="B17" s="1" t="s">
        <v>436</v>
      </c>
      <c r="C17" s="1">
        <v>20</v>
      </c>
      <c r="D17" s="1">
        <v>5</v>
      </c>
      <c r="E17" s="7">
        <f t="shared" si="0"/>
        <v>100</v>
      </c>
      <c r="F17" s="14">
        <v>43130</v>
      </c>
      <c r="G17" s="4" t="s">
        <v>437</v>
      </c>
      <c r="H17" s="4" t="s">
        <v>205</v>
      </c>
      <c r="I17" s="4" t="s">
        <v>414</v>
      </c>
    </row>
    <row r="18" spans="1:9" ht="57.6">
      <c r="A18" s="4"/>
      <c r="B18" s="1" t="s">
        <v>438</v>
      </c>
      <c r="C18" s="1">
        <v>1</v>
      </c>
      <c r="D18" s="1">
        <v>100</v>
      </c>
      <c r="E18" s="7">
        <f t="shared" si="0"/>
        <v>100</v>
      </c>
      <c r="F18" s="14">
        <v>43130</v>
      </c>
      <c r="G18" s="4" t="s">
        <v>222</v>
      </c>
      <c r="H18" s="4" t="s">
        <v>205</v>
      </c>
      <c r="I18" s="4" t="s">
        <v>414</v>
      </c>
    </row>
    <row r="19" spans="1:9" ht="28.9">
      <c r="A19" s="4"/>
      <c r="B19" s="1" t="s">
        <v>439</v>
      </c>
      <c r="C19" s="1">
        <v>2</v>
      </c>
      <c r="D19" s="1">
        <v>100</v>
      </c>
      <c r="E19" s="7">
        <f t="shared" si="0"/>
        <v>200</v>
      </c>
      <c r="F19" s="14">
        <v>43130</v>
      </c>
      <c r="G19" s="4" t="s">
        <v>440</v>
      </c>
      <c r="H19" s="4" t="s">
        <v>205</v>
      </c>
      <c r="I19" s="4" t="s">
        <v>414</v>
      </c>
    </row>
    <row r="20" spans="1:9" ht="28.9">
      <c r="A20" s="4"/>
      <c r="B20" s="1" t="s">
        <v>441</v>
      </c>
      <c r="C20" s="1">
        <v>2</v>
      </c>
      <c r="D20" s="1">
        <v>100</v>
      </c>
      <c r="E20" s="7">
        <f t="shared" si="0"/>
        <v>200</v>
      </c>
      <c r="F20" s="14">
        <v>43130</v>
      </c>
      <c r="G20" s="4" t="s">
        <v>440</v>
      </c>
      <c r="H20" s="4" t="s">
        <v>205</v>
      </c>
      <c r="I20" s="4" t="s">
        <v>414</v>
      </c>
    </row>
    <row r="21" spans="1:9">
      <c r="A21" s="4"/>
      <c r="B21" s="1" t="s">
        <v>442</v>
      </c>
      <c r="C21" s="1">
        <v>6</v>
      </c>
      <c r="D21" s="1">
        <v>250</v>
      </c>
      <c r="E21" s="7">
        <f t="shared" si="0"/>
        <v>1500</v>
      </c>
      <c r="F21" s="14">
        <v>43130</v>
      </c>
      <c r="G21" s="4"/>
      <c r="H21" s="4" t="s">
        <v>205</v>
      </c>
      <c r="I21" s="4" t="s">
        <v>414</v>
      </c>
    </row>
    <row r="22" spans="1:9">
      <c r="A22" s="4"/>
      <c r="B22" s="1" t="s">
        <v>228</v>
      </c>
      <c r="C22" s="1">
        <v>5</v>
      </c>
      <c r="D22" s="1">
        <v>210</v>
      </c>
      <c r="E22" s="7">
        <f t="shared" si="0"/>
        <v>1050</v>
      </c>
      <c r="F22" s="14">
        <v>43130</v>
      </c>
      <c r="G22" s="4"/>
      <c r="H22" s="4" t="s">
        <v>205</v>
      </c>
      <c r="I22" s="4" t="s">
        <v>414</v>
      </c>
    </row>
    <row r="23" spans="1:9">
      <c r="A23" s="4"/>
      <c r="B23" s="1" t="s">
        <v>443</v>
      </c>
      <c r="C23" s="1">
        <v>1</v>
      </c>
      <c r="D23" s="1">
        <v>200</v>
      </c>
      <c r="E23" s="7">
        <f t="shared" si="0"/>
        <v>200</v>
      </c>
      <c r="F23" s="14">
        <v>43130</v>
      </c>
      <c r="G23" s="4"/>
      <c r="H23" s="4" t="s">
        <v>205</v>
      </c>
      <c r="I23" s="4" t="s">
        <v>414</v>
      </c>
    </row>
    <row r="24" spans="1:9">
      <c r="A24" s="4"/>
      <c r="B24" s="1" t="s">
        <v>444</v>
      </c>
      <c r="C24" s="1">
        <v>8</v>
      </c>
      <c r="D24" s="1">
        <v>100</v>
      </c>
      <c r="E24" s="7">
        <f t="shared" si="0"/>
        <v>800</v>
      </c>
      <c r="F24" s="14">
        <v>43130</v>
      </c>
      <c r="G24" s="4"/>
      <c r="H24" s="4" t="s">
        <v>205</v>
      </c>
      <c r="I24" s="4" t="s">
        <v>414</v>
      </c>
    </row>
    <row r="25" spans="1:9" ht="43.15">
      <c r="A25" s="4"/>
      <c r="B25" s="1" t="s">
        <v>445</v>
      </c>
      <c r="C25" s="1">
        <v>2</v>
      </c>
      <c r="D25" s="1">
        <v>90</v>
      </c>
      <c r="E25" s="7">
        <f t="shared" si="0"/>
        <v>180</v>
      </c>
      <c r="F25" s="14">
        <v>43130</v>
      </c>
      <c r="G25" s="4" t="s">
        <v>446</v>
      </c>
      <c r="H25" s="4" t="s">
        <v>205</v>
      </c>
      <c r="I25" s="4" t="s">
        <v>414</v>
      </c>
    </row>
    <row r="26" spans="1:9">
      <c r="A26" s="4"/>
      <c r="B26" s="15" t="s">
        <v>447</v>
      </c>
      <c r="C26" s="1"/>
      <c r="D26" s="1"/>
      <c r="E26" s="7"/>
      <c r="F26" s="1"/>
      <c r="G26" s="1"/>
      <c r="H26" s="4" t="s">
        <v>205</v>
      </c>
      <c r="I26" s="4"/>
    </row>
    <row r="27" spans="1:9" ht="43.15">
      <c r="A27" s="4"/>
      <c r="B27" s="1" t="s">
        <v>448</v>
      </c>
      <c r="C27" s="1">
        <v>2</v>
      </c>
      <c r="D27" s="1">
        <v>2100</v>
      </c>
      <c r="E27" s="7">
        <f>C27*D27</f>
        <v>4200</v>
      </c>
      <c r="F27" s="14">
        <v>43130</v>
      </c>
      <c r="G27" s="4" t="s">
        <v>449</v>
      </c>
      <c r="H27" s="4" t="s">
        <v>205</v>
      </c>
      <c r="I27" s="4" t="s">
        <v>414</v>
      </c>
    </row>
    <row r="28" spans="1:9" ht="43.15">
      <c r="A28" s="4"/>
      <c r="B28" s="1" t="s">
        <v>450</v>
      </c>
      <c r="C28" s="1"/>
      <c r="D28" s="1">
        <v>950</v>
      </c>
      <c r="E28" s="7">
        <v>950</v>
      </c>
      <c r="F28" s="14">
        <v>43130</v>
      </c>
      <c r="G28" s="4" t="s">
        <v>451</v>
      </c>
      <c r="H28" s="4" t="s">
        <v>205</v>
      </c>
      <c r="I28" s="4" t="s">
        <v>414</v>
      </c>
    </row>
    <row r="29" spans="1:9" ht="43.15">
      <c r="A29" s="4"/>
      <c r="B29" s="1" t="s">
        <v>452</v>
      </c>
      <c r="C29" s="1">
        <v>10</v>
      </c>
      <c r="D29" s="1">
        <v>1640</v>
      </c>
      <c r="E29" s="7">
        <f>C29*D29</f>
        <v>16400</v>
      </c>
      <c r="F29" s="14">
        <v>43130</v>
      </c>
      <c r="G29" s="4" t="s">
        <v>453</v>
      </c>
      <c r="H29" s="4" t="s">
        <v>205</v>
      </c>
      <c r="I29" s="4" t="s">
        <v>414</v>
      </c>
    </row>
    <row r="30" spans="1:9" ht="43.15">
      <c r="A30" s="4"/>
      <c r="B30" s="1" t="s">
        <v>454</v>
      </c>
      <c r="C30" s="1">
        <v>2</v>
      </c>
      <c r="D30" s="1">
        <v>1640</v>
      </c>
      <c r="E30" s="7">
        <f>C30*D30</f>
        <v>3280</v>
      </c>
      <c r="F30" s="14">
        <v>43130</v>
      </c>
      <c r="G30" s="4" t="s">
        <v>455</v>
      </c>
      <c r="H30" s="4" t="s">
        <v>205</v>
      </c>
      <c r="I30" s="4" t="s">
        <v>414</v>
      </c>
    </row>
    <row r="31" spans="1:9" ht="72">
      <c r="A31" s="4"/>
      <c r="B31" s="1" t="s">
        <v>456</v>
      </c>
      <c r="C31" s="1">
        <v>12</v>
      </c>
      <c r="D31" s="1">
        <v>1000</v>
      </c>
      <c r="E31" s="7">
        <f>C31*D31</f>
        <v>12000</v>
      </c>
      <c r="F31" s="14">
        <v>43130</v>
      </c>
      <c r="G31" s="4" t="s">
        <v>457</v>
      </c>
      <c r="H31" s="4" t="s">
        <v>205</v>
      </c>
      <c r="I31" s="4" t="s">
        <v>414</v>
      </c>
    </row>
    <row r="32" spans="1:9" ht="100.9">
      <c r="A32" s="4"/>
      <c r="B32" s="1" t="s">
        <v>458</v>
      </c>
      <c r="C32" s="1">
        <v>4</v>
      </c>
      <c r="D32" s="1">
        <v>1100</v>
      </c>
      <c r="E32" s="7">
        <f>C32*D32</f>
        <v>4400</v>
      </c>
      <c r="F32" s="14">
        <v>43130</v>
      </c>
      <c r="G32" s="4" t="s">
        <v>459</v>
      </c>
      <c r="H32" s="4" t="s">
        <v>205</v>
      </c>
      <c r="I32" s="4" t="s">
        <v>414</v>
      </c>
    </row>
    <row r="33" spans="1:9">
      <c r="A33" s="4"/>
      <c r="B33" s="1" t="s">
        <v>442</v>
      </c>
      <c r="C33" s="16">
        <v>40</v>
      </c>
      <c r="D33" s="1">
        <v>250</v>
      </c>
      <c r="E33" s="7">
        <f>C33*D33</f>
        <v>10000</v>
      </c>
      <c r="F33" s="14">
        <v>43130</v>
      </c>
      <c r="G33" s="1"/>
      <c r="H33" s="4" t="s">
        <v>205</v>
      </c>
      <c r="I33" s="4" t="s">
        <v>414</v>
      </c>
    </row>
    <row r="34" spans="1:9">
      <c r="D34" s="38" t="s">
        <v>460</v>
      </c>
      <c r="E34" s="39">
        <f>SUM(E27:E33)</f>
        <v>51230</v>
      </c>
    </row>
  </sheetData>
  <mergeCells count="1">
    <mergeCell ref="A1:H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3B57F-BEE6-40E3-AD1F-EA329BC612C1}">
  <sheetPr>
    <pageSetUpPr fitToPage="1"/>
  </sheetPr>
  <dimension ref="A1:H18"/>
  <sheetViews>
    <sheetView tabSelected="1" zoomScale="70" zoomScaleNormal="70" workbookViewId="0">
      <selection activeCell="F10" sqref="F10"/>
    </sheetView>
  </sheetViews>
  <sheetFormatPr defaultRowHeight="14.45"/>
  <cols>
    <col min="2" max="2" width="84.5703125" style="90" customWidth="1"/>
    <col min="3" max="3" width="16" style="72" customWidth="1"/>
    <col min="4" max="4" width="15.7109375" style="72" customWidth="1"/>
    <col min="5" max="5" width="34.5703125" style="72" customWidth="1"/>
    <col min="6" max="6" width="34.28515625" style="72" customWidth="1"/>
    <col min="7" max="7" width="19.140625" style="75" customWidth="1"/>
    <col min="8" max="8" width="22" customWidth="1"/>
  </cols>
  <sheetData>
    <row r="1" spans="1:8" s="74" customFormat="1" ht="58.5" customHeight="1">
      <c r="A1" s="110" t="s">
        <v>461</v>
      </c>
      <c r="B1" s="111"/>
      <c r="C1" s="111"/>
      <c r="D1" s="111"/>
      <c r="E1" s="111"/>
      <c r="F1" s="111"/>
      <c r="G1" s="111"/>
      <c r="H1" s="112"/>
    </row>
    <row r="2" spans="1:8" s="78" customFormat="1" ht="82.5" customHeight="1">
      <c r="A2" s="101" t="s">
        <v>1</v>
      </c>
      <c r="B2" s="89" t="s">
        <v>462</v>
      </c>
      <c r="C2" s="102" t="s">
        <v>463</v>
      </c>
      <c r="D2" s="77" t="s">
        <v>464</v>
      </c>
      <c r="E2" s="98" t="s">
        <v>465</v>
      </c>
      <c r="F2" s="99" t="s">
        <v>466</v>
      </c>
      <c r="G2" s="100" t="s">
        <v>467</v>
      </c>
      <c r="H2" s="103" t="s">
        <v>468</v>
      </c>
    </row>
    <row r="3" spans="1:8" ht="88.5" customHeight="1">
      <c r="A3" s="104">
        <v>1</v>
      </c>
      <c r="B3" s="94" t="s">
        <v>469</v>
      </c>
      <c r="C3" s="88" t="s">
        <v>470</v>
      </c>
      <c r="D3" s="91">
        <v>72000</v>
      </c>
      <c r="E3" s="95" t="s">
        <v>471</v>
      </c>
      <c r="F3" s="97"/>
      <c r="G3" s="96"/>
      <c r="H3" s="113"/>
    </row>
    <row r="4" spans="1:8" ht="88.5" customHeight="1">
      <c r="A4" s="104">
        <v>2</v>
      </c>
      <c r="B4" s="124" t="s">
        <v>472</v>
      </c>
      <c r="C4" s="88" t="s">
        <v>473</v>
      </c>
      <c r="D4" s="91">
        <f>4*3</f>
        <v>12</v>
      </c>
      <c r="E4" s="76"/>
      <c r="F4" s="97">
        <f>D4*E4</f>
        <v>0</v>
      </c>
      <c r="G4" s="96"/>
      <c r="H4" s="113"/>
    </row>
    <row r="5" spans="1:8" ht="39" customHeight="1">
      <c r="A5" s="107" t="s">
        <v>474</v>
      </c>
      <c r="B5" s="108"/>
      <c r="C5" s="108"/>
      <c r="D5" s="108"/>
      <c r="E5" s="108"/>
      <c r="F5" s="105">
        <f>SUM(F3:F3)</f>
        <v>0</v>
      </c>
      <c r="G5" s="106"/>
      <c r="H5" s="114"/>
    </row>
    <row r="6" spans="1:8" ht="39" customHeight="1">
      <c r="A6" s="92"/>
      <c r="B6" s="92"/>
      <c r="C6" s="92"/>
      <c r="D6" s="92"/>
      <c r="E6" s="92"/>
      <c r="F6" s="93"/>
    </row>
    <row r="7" spans="1:8" ht="63.75" customHeight="1">
      <c r="A7" s="92"/>
      <c r="B7" s="109" t="s">
        <v>475</v>
      </c>
      <c r="C7" s="109"/>
      <c r="D7" s="109"/>
      <c r="E7" s="109"/>
      <c r="F7" s="109"/>
      <c r="G7" s="109"/>
    </row>
    <row r="8" spans="1:8" ht="52.5" customHeight="1" thickBot="1">
      <c r="A8" s="86"/>
      <c r="C8" s="75"/>
      <c r="E8" s="75"/>
      <c r="G8" s="87"/>
    </row>
    <row r="9" spans="1:8" ht="36.75" customHeight="1" thickBot="1">
      <c r="B9" s="79" t="s">
        <v>476</v>
      </c>
      <c r="C9" s="80" t="s">
        <v>477</v>
      </c>
      <c r="D9" s="80" t="s">
        <v>478</v>
      </c>
    </row>
    <row r="10" spans="1:8" ht="36.75" customHeight="1" thickBot="1">
      <c r="B10" s="81" t="s">
        <v>479</v>
      </c>
      <c r="C10" s="82"/>
      <c r="D10" s="82"/>
    </row>
    <row r="11" spans="1:8" ht="36.75" customHeight="1" thickBot="1">
      <c r="B11" s="83" t="s">
        <v>480</v>
      </c>
      <c r="C11" s="84"/>
      <c r="D11" s="84"/>
    </row>
    <row r="12" spans="1:8" ht="36.75" customHeight="1" thickBot="1">
      <c r="B12" s="83" t="s">
        <v>481</v>
      </c>
      <c r="C12" s="84"/>
      <c r="D12" s="84"/>
    </row>
    <row r="13" spans="1:8" ht="36.75" customHeight="1" thickBot="1">
      <c r="B13" s="85" t="s">
        <v>482</v>
      </c>
      <c r="C13" s="85"/>
      <c r="D13" s="84"/>
    </row>
    <row r="14" spans="1:8" ht="36.75" customHeight="1" thickBot="1">
      <c r="B14" s="85" t="s">
        <v>483</v>
      </c>
      <c r="C14" s="85"/>
      <c r="D14" s="84"/>
    </row>
    <row r="15" spans="1:8" ht="36.75" customHeight="1" thickBot="1">
      <c r="B15" s="85" t="s">
        <v>484</v>
      </c>
      <c r="C15" s="85"/>
      <c r="D15" s="84"/>
    </row>
    <row r="16" spans="1:8" ht="36.75" customHeight="1" thickBot="1">
      <c r="B16" s="85" t="s">
        <v>485</v>
      </c>
      <c r="C16" s="85"/>
      <c r="D16" s="84"/>
    </row>
    <row r="17" spans="2:4" ht="36.75" customHeight="1" thickBot="1">
      <c r="B17" s="85" t="s">
        <v>486</v>
      </c>
      <c r="C17" s="85"/>
      <c r="D17" s="84"/>
    </row>
    <row r="18" spans="2:4" ht="36.75" customHeight="1" thickBot="1">
      <c r="B18" s="85" t="s">
        <v>487</v>
      </c>
      <c r="C18" s="85"/>
      <c r="D18" s="84"/>
    </row>
  </sheetData>
  <autoFilter ref="A2:F3" xr:uid="{6729B17A-7C98-46AB-9DDE-FC42DD75B49C}"/>
  <mergeCells count="4">
    <mergeCell ref="A5:E5"/>
    <mergeCell ref="B7:G7"/>
    <mergeCell ref="A1:H1"/>
    <mergeCell ref="H3:H5"/>
  </mergeCells>
  <pageMargins left="0.70866141732283505" right="0.70866141732283505" top="0.74803149606299202" bottom="0.74803149606299202" header="0.31496062992126" footer="0.31496062992126"/>
  <pageSetup paperSize="8" scale="9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3"/>
  <sheetViews>
    <sheetView workbookViewId="0">
      <selection activeCell="D13" sqref="D13"/>
    </sheetView>
  </sheetViews>
  <sheetFormatPr defaultRowHeight="14.45"/>
  <sheetData>
    <row r="1" spans="1:4">
      <c r="A1" s="70" t="s">
        <v>488</v>
      </c>
    </row>
    <row r="2" spans="1:4">
      <c r="A2" s="70" t="s">
        <v>489</v>
      </c>
    </row>
    <row r="3" spans="1:4">
      <c r="A3" s="70" t="s">
        <v>490</v>
      </c>
    </row>
    <row r="4" spans="1:4">
      <c r="A4" s="70" t="s">
        <v>491</v>
      </c>
    </row>
    <row r="5" spans="1:4">
      <c r="A5" s="70" t="s">
        <v>492</v>
      </c>
    </row>
    <row r="6" spans="1:4">
      <c r="A6" s="70" t="s">
        <v>493</v>
      </c>
    </row>
    <row r="7" spans="1:4">
      <c r="A7" s="70" t="s">
        <v>494</v>
      </c>
    </row>
    <row r="8" spans="1:4">
      <c r="A8" s="70" t="s">
        <v>495</v>
      </c>
    </row>
    <row r="13" spans="1:4">
      <c r="D13" s="71" t="str">
        <f>A1&amp;" "&amp;A2&amp;" "&amp;A3&amp;" "&amp;A4&amp;" "&amp;A5&amp;" "&amp;A6&amp;" "&amp;A7&amp;" "&amp;A8</f>
        <v xml:space="preserve">Displaying Screen : 10 inch  Operating System : Android Nougat 7.0 (minimum) Resolution : 1280*800 CPU : Quad Core  (Minimum 1.3 GHz) RAM : 2GB DDR3 (Minimum) ROM: 8 GB Battery: 4500 mAh Camera: 5 MP </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4BB05CE3FDB054CAC7B56D8143E7135" ma:contentTypeVersion="19" ma:contentTypeDescription="Create a new document." ma:contentTypeScope="" ma:versionID="9481493692ca7275cc6abf1e37093315">
  <xsd:schema xmlns:xsd="http://www.w3.org/2001/XMLSchema" xmlns:xs="http://www.w3.org/2001/XMLSchema" xmlns:p="http://schemas.microsoft.com/office/2006/metadata/properties" xmlns:ns2="ae257340-0f4c-436b-88c7-31f885f2ba42" xmlns:ns3="013c30a8-76b9-4357-a999-24e8bf0a122e" targetNamespace="http://schemas.microsoft.com/office/2006/metadata/properties" ma:root="true" ma:fieldsID="f70dbf7e9c6ac8d1c9e6c0e583e1a851" ns2:_="" ns3:_="">
    <xsd:import namespace="ae257340-0f4c-436b-88c7-31f885f2ba42"/>
    <xsd:import namespace="013c30a8-76b9-4357-a999-24e8bf0a122e"/>
    <xsd:element name="properties">
      <xsd:complexType>
        <xsd:sequence>
          <xsd:element name="documentManagement">
            <xsd:complexType>
              <xsd:all>
                <xsd:element ref="ns2:i2ow"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57340-0f4c-436b-88c7-31f885f2ba42" elementFormDefault="qualified">
    <xsd:import namespace="http://schemas.microsoft.com/office/2006/documentManagement/types"/>
    <xsd:import namespace="http://schemas.microsoft.com/office/infopath/2007/PartnerControls"/>
    <xsd:element name="i2ow" ma:index="8" nillable="true" ma:displayName="Number" ma:internalName="i2ow">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0d4c0de-d511-4305-a248-cfeab4e4173f}"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2ow xmlns="ae257340-0f4c-436b-88c7-31f885f2ba42" xsi:nil="true"/>
    <lcf76f155ced4ddcb4097134ff3c332f xmlns="ae257340-0f4c-436b-88c7-31f885f2ba42">
      <Terms xmlns="http://schemas.microsoft.com/office/infopath/2007/PartnerControls"/>
    </lcf76f155ced4ddcb4097134ff3c332f>
    <TaxCatchAll xmlns="013c30a8-76b9-4357-a999-24e8bf0a122e" xsi:nil="true"/>
  </documentManagement>
</p:properties>
</file>

<file path=customXml/itemProps1.xml><?xml version="1.0" encoding="utf-8"?>
<ds:datastoreItem xmlns:ds="http://schemas.openxmlformats.org/officeDocument/2006/customXml" ds:itemID="{88676CE0-76F1-4620-8245-B28AC72E69CD}"/>
</file>

<file path=customXml/itemProps2.xml><?xml version="1.0" encoding="utf-8"?>
<ds:datastoreItem xmlns:ds="http://schemas.openxmlformats.org/officeDocument/2006/customXml" ds:itemID="{647DC9E0-095B-48DC-90A8-9F5E5520244B}"/>
</file>

<file path=customXml/itemProps3.xml><?xml version="1.0" encoding="utf-8"?>
<ds:datastoreItem xmlns:ds="http://schemas.openxmlformats.org/officeDocument/2006/customXml" ds:itemID="{8D3E60EA-112D-41C7-99F7-657AADCCAA7D}"/>
</file>

<file path=docProps/app.xml><?xml version="1.0" encoding="utf-8"?>
<Properties xmlns="http://schemas.openxmlformats.org/officeDocument/2006/extended-properties" xmlns:vt="http://schemas.openxmlformats.org/officeDocument/2006/docPropsVTypes">
  <Application>Microsoft Excel Online</Application>
  <Manager/>
  <Company>UNHCR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tanim@unhcr.org</dc:creator>
  <cp:keywords/>
  <dc:description/>
  <cp:lastModifiedBy>Sangit Barua</cp:lastModifiedBy>
  <cp:revision/>
  <dcterms:created xsi:type="dcterms:W3CDTF">2017-12-31T07:13:24Z</dcterms:created>
  <dcterms:modified xsi:type="dcterms:W3CDTF">2026-09-20T10:52:40Z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0x01010024BB05CE3FDB054CAC7B56D8143E7135</vt:lpwstr>
  </property>
  <property fmtid="{D5CDD505-2E9C-101B-9397-08002B2CF9AE}" pid="3" name="MediaServiceImageTags">
    <vt:lpwstr/>
  </property>
</Properties>
</file>